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u-brest\Public\DPTST\Privé\5-MAINTENANCE ENTRETIEN\1-MAINTENANCE\2026-2029_ESPACES VERT GHT\1-STRATEGIE SOURCING\Nouvelle composition DCE 2026\"/>
    </mc:Choice>
  </mc:AlternateContent>
  <bookViews>
    <workbookView xWindow="0" yWindow="0" windowWidth="19200" windowHeight="6180" tabRatio="492"/>
  </bookViews>
  <sheets>
    <sheet name="Lot 1 La Cavale Blanche" sheetId="2" r:id="rId1"/>
    <sheet name="Lot 2 Morvan" sheetId="1" r:id="rId2"/>
    <sheet name="Lot 2 DP" sheetId="4" r:id="rId3"/>
    <sheet name="Lot 2 WIN" sheetId="5" r:id="rId4"/>
    <sheet name="Lot 2 Guilers" sheetId="6" r:id="rId5"/>
    <sheet name="Lot 3 Bohars et CRF" sheetId="3" r:id="rId6"/>
    <sheet name="Etude eco paturage 2026" sheetId="7" state="hidden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3" l="1"/>
  <c r="M2" i="3"/>
  <c r="M3" i="3"/>
  <c r="M12" i="3"/>
  <c r="M11" i="3"/>
  <c r="M10" i="3"/>
  <c r="M8" i="3"/>
  <c r="M7" i="3"/>
  <c r="M6" i="3"/>
  <c r="M5" i="3"/>
  <c r="M4" i="3"/>
  <c r="M2" i="5" l="1"/>
  <c r="M4" i="5" l="1"/>
  <c r="M3" i="5"/>
  <c r="M7" i="5"/>
  <c r="M5" i="5"/>
  <c r="M6" i="5"/>
  <c r="M10" i="5"/>
  <c r="M9" i="5"/>
  <c r="M8" i="5"/>
  <c r="R10" i="4" l="1"/>
  <c r="R9" i="4"/>
  <c r="R8" i="4"/>
  <c r="R7" i="4"/>
  <c r="R6" i="4"/>
  <c r="R5" i="4"/>
  <c r="R4" i="4"/>
  <c r="R3" i="4"/>
  <c r="R2" i="4"/>
  <c r="N10" i="6"/>
  <c r="N9" i="6"/>
  <c r="N8" i="6"/>
  <c r="N7" i="6"/>
  <c r="N6" i="6"/>
  <c r="N5" i="6"/>
  <c r="N4" i="6"/>
  <c r="N3" i="6"/>
  <c r="N2" i="6"/>
  <c r="N10" i="1"/>
  <c r="N9" i="1"/>
  <c r="N8" i="1"/>
  <c r="N7" i="1"/>
  <c r="N6" i="1"/>
  <c r="N5" i="1"/>
  <c r="N4" i="1"/>
  <c r="N3" i="1"/>
  <c r="N2" i="1"/>
  <c r="Q4" i="7" l="1"/>
  <c r="T4" i="7" s="1"/>
  <c r="Q5" i="7"/>
  <c r="T5" i="7" s="1"/>
  <c r="Q6" i="7"/>
  <c r="T6" i="7" s="1"/>
  <c r="Q3" i="7"/>
  <c r="T3" i="7" s="1"/>
  <c r="S4" i="7" l="1"/>
  <c r="S3" i="7"/>
  <c r="S6" i="7"/>
  <c r="S5" i="7"/>
  <c r="L5" i="7"/>
  <c r="N5" i="7" s="1"/>
  <c r="L4" i="7"/>
  <c r="M4" i="7" s="1"/>
  <c r="L6" i="7"/>
  <c r="M6" i="7" s="1"/>
  <c r="M5" i="7" l="1"/>
  <c r="N6" i="7"/>
  <c r="N4" i="7"/>
  <c r="L3" i="7"/>
  <c r="M3" i="7" l="1"/>
  <c r="N3" i="7"/>
  <c r="F21" i="1"/>
  <c r="F20" i="1"/>
  <c r="F7" i="1"/>
  <c r="F48" i="2" l="1"/>
  <c r="D55" i="2" l="1"/>
  <c r="G55" i="2"/>
  <c r="E55" i="2"/>
  <c r="N6" i="2" l="1"/>
  <c r="N7" i="2"/>
  <c r="N5" i="2"/>
  <c r="N2" i="2"/>
  <c r="N4" i="2"/>
  <c r="N3" i="2"/>
  <c r="F44" i="2"/>
  <c r="F15" i="2"/>
  <c r="F55" i="2" l="1"/>
  <c r="N10" i="2" l="1"/>
  <c r="N9" i="2"/>
  <c r="N8" i="2"/>
</calcChain>
</file>

<file path=xl/sharedStrings.xml><?xml version="1.0" encoding="utf-8"?>
<sst xmlns="http://schemas.openxmlformats.org/spreadsheetml/2006/main" count="781" uniqueCount="202">
  <si>
    <t>Site</t>
  </si>
  <si>
    <t>Morvan</t>
  </si>
  <si>
    <t>Référence secteur</t>
  </si>
  <si>
    <t>Priorité</t>
  </si>
  <si>
    <t>Patio</t>
  </si>
  <si>
    <t>Arbres</t>
  </si>
  <si>
    <t>Toiture végétalisé</t>
  </si>
  <si>
    <t>Localisation</t>
  </si>
  <si>
    <t>La Cavale Blanche</t>
  </si>
  <si>
    <t>CRF</t>
  </si>
  <si>
    <t>A</t>
  </si>
  <si>
    <t>B</t>
  </si>
  <si>
    <t>C</t>
  </si>
  <si>
    <t>D</t>
  </si>
  <si>
    <t>E</t>
  </si>
  <si>
    <t>F</t>
  </si>
  <si>
    <t>Bohars</t>
  </si>
  <si>
    <t>?</t>
  </si>
  <si>
    <t>G</t>
  </si>
  <si>
    <t>H</t>
  </si>
  <si>
    <t>I</t>
  </si>
  <si>
    <t>J</t>
  </si>
  <si>
    <t>K</t>
  </si>
  <si>
    <t>L1</t>
  </si>
  <si>
    <t>L2</t>
  </si>
  <si>
    <t>L3</t>
  </si>
  <si>
    <t>L4</t>
  </si>
  <si>
    <t>L5</t>
  </si>
  <si>
    <t>M</t>
  </si>
  <si>
    <t>Delcourt- Ponchelet</t>
  </si>
  <si>
    <t>Winnicott</t>
  </si>
  <si>
    <t>Guilers</t>
  </si>
  <si>
    <t>Parvis, entrée</t>
  </si>
  <si>
    <t>Entrée Villeneuve</t>
  </si>
  <si>
    <t>Parking Ile Vierge</t>
  </si>
  <si>
    <t>EXT niveau -2</t>
  </si>
  <si>
    <t>EXT niveau -3</t>
  </si>
  <si>
    <t>Parking Jument</t>
  </si>
  <si>
    <t>pharmacie</t>
  </si>
  <si>
    <t>Pôle biologie</t>
  </si>
  <si>
    <t>Funérarium</t>
  </si>
  <si>
    <t>Urgences</t>
  </si>
  <si>
    <t>Parking Eckmül</t>
  </si>
  <si>
    <t>Internat</t>
  </si>
  <si>
    <t>Parking Batz</t>
  </si>
  <si>
    <t>Patio liaison pôles 1, 2 et 3</t>
  </si>
  <si>
    <t>pôle 2</t>
  </si>
  <si>
    <t>pôle 1</t>
  </si>
  <si>
    <t>Pôle 6</t>
  </si>
  <si>
    <t>ICI</t>
  </si>
  <si>
    <t>Sortie Questel</t>
  </si>
  <si>
    <t>Parking Créac'h</t>
  </si>
  <si>
    <t>Parking Doelan</t>
  </si>
  <si>
    <t>Parking Four</t>
  </si>
  <si>
    <t>Parking Guilvinec</t>
  </si>
  <si>
    <t>IFPS</t>
  </si>
  <si>
    <t>Parking entrée principale</t>
  </si>
  <si>
    <t>Entrée</t>
  </si>
  <si>
    <t>Accueil ambulance</t>
  </si>
  <si>
    <t>Pedo-psy centre crise</t>
  </si>
  <si>
    <t>Saint pol-roux</t>
  </si>
  <si>
    <t>Parking salle de sport</t>
  </si>
  <si>
    <t>Salle de sport</t>
  </si>
  <si>
    <t>Administration</t>
  </si>
  <si>
    <t>Bloc médico-technique</t>
  </si>
  <si>
    <t>Parking addictologie</t>
  </si>
  <si>
    <t>Activité Agora</t>
  </si>
  <si>
    <t>Hôpital de jour</t>
  </si>
  <si>
    <t>Serre</t>
  </si>
  <si>
    <t>Ar Brug</t>
  </si>
  <si>
    <t xml:space="preserve">Ateliers </t>
  </si>
  <si>
    <t>An Eol Kan Ar Mor</t>
  </si>
  <si>
    <t>Kelenn Raden</t>
  </si>
  <si>
    <t>Lasègue</t>
  </si>
  <si>
    <t>Parking Lasègue</t>
  </si>
  <si>
    <t>URCI</t>
  </si>
  <si>
    <t>Restaurant</t>
  </si>
  <si>
    <t>Parking bloc médico technique</t>
  </si>
  <si>
    <t>Chaufferie</t>
  </si>
  <si>
    <t>Blanchisserie</t>
  </si>
  <si>
    <t>Avenant</t>
  </si>
  <si>
    <t>modification du périmètre</t>
  </si>
  <si>
    <t>Suppression</t>
  </si>
  <si>
    <t>Toiture végétalisée</t>
  </si>
  <si>
    <t>Longueur Haie</t>
  </si>
  <si>
    <t>Surface Pelouse</t>
  </si>
  <si>
    <t>Parking Urgence</t>
  </si>
  <si>
    <t>Surface Végétation Sauvage</t>
  </si>
  <si>
    <t>IFSI</t>
  </si>
  <si>
    <t>Héliport</t>
  </si>
  <si>
    <t>Surface Massif / Jardinière</t>
  </si>
  <si>
    <t>Logement de fonction</t>
  </si>
  <si>
    <t>Nouvelle priorité</t>
  </si>
  <si>
    <t>Ancienne Priorité</t>
  </si>
  <si>
    <t>Parking Heliport</t>
  </si>
  <si>
    <t>Commentaire</t>
  </si>
  <si>
    <t>B1</t>
  </si>
  <si>
    <t>B3ter</t>
  </si>
  <si>
    <t>B3</t>
  </si>
  <si>
    <t>B4bis</t>
  </si>
  <si>
    <t>B5</t>
  </si>
  <si>
    <t>B5bis</t>
  </si>
  <si>
    <t>B4</t>
  </si>
  <si>
    <t>B7</t>
  </si>
  <si>
    <t>B2bis</t>
  </si>
  <si>
    <t xml:space="preserve">B9 </t>
  </si>
  <si>
    <t xml:space="preserve">B12 </t>
  </si>
  <si>
    <t>B2</t>
  </si>
  <si>
    <t>Terrain de foot</t>
  </si>
  <si>
    <t>Devant l'ICI</t>
  </si>
  <si>
    <t>Parking Ar Men</t>
  </si>
  <si>
    <t>projet éco paturage</t>
  </si>
  <si>
    <t>contrat 2026</t>
  </si>
  <si>
    <t>26bis</t>
  </si>
  <si>
    <t>Ratio annuel Tonte mécanique (en €/m²)</t>
  </si>
  <si>
    <t>Coût annuel de tonte mécanique
HT</t>
  </si>
  <si>
    <t>Coût sur 4 ans de tonte mécanique 
HT</t>
  </si>
  <si>
    <t>Coût annuel d'éco-paturage
HT</t>
  </si>
  <si>
    <t>Ratio annuel Eco paturage (en €/m²)</t>
  </si>
  <si>
    <t>Coût ponctuel pour la mise en place de l'éco-paturage
HT</t>
  </si>
  <si>
    <t xml:space="preserve">Coût sur 4 ans d'éco paturage (compris mise en place)
HT </t>
  </si>
  <si>
    <t>Tonte des pelouses</t>
  </si>
  <si>
    <t>Fauchage végétation sauvage</t>
  </si>
  <si>
    <t>Entretien des massifs / jardinières</t>
  </si>
  <si>
    <t xml:space="preserve"> Priorité</t>
  </si>
  <si>
    <t>priorité</t>
  </si>
  <si>
    <t>CRF - écopâturage</t>
  </si>
  <si>
    <t>Ensemble du site</t>
  </si>
  <si>
    <t>Entrée, côté piéton</t>
  </si>
  <si>
    <t>Cour entrée piétons</t>
  </si>
  <si>
    <t>Entrée piétons</t>
  </si>
  <si>
    <t>Le long de la rue</t>
  </si>
  <si>
    <t>Le long de l’allée</t>
  </si>
  <si>
    <t>Allée devant la chapelle</t>
  </si>
  <si>
    <t>Devant CCATP</t>
  </si>
  <si>
    <t>Entrée VAHHAD</t>
  </si>
  <si>
    <t>Le long du bâtiment</t>
  </si>
  <si>
    <t>Parking à côté de la chapelle</t>
  </si>
  <si>
    <t>Derrière la chapelle</t>
  </si>
  <si>
    <t>Courette à côté de la chapelle</t>
  </si>
  <si>
    <t>Le long du mur qui délimite le terrain</t>
  </si>
  <si>
    <t>Derrière le bâtiment</t>
  </si>
  <si>
    <t>Dans la cour Delcourt</t>
  </si>
  <si>
    <t>Escalier entre parking et cour Delcourt</t>
  </si>
  <si>
    <t>Le long du parking</t>
  </si>
  <si>
    <t>Angle entre les parkings Delcourt et Ponchelet</t>
  </si>
  <si>
    <t xml:space="preserve">Coin du bâtiment </t>
  </si>
  <si>
    <t>Devant et à l’angle du bâtiment</t>
  </si>
  <si>
    <t>Autour du bâtiment</t>
  </si>
  <si>
    <t>Devant le hall d’accueil</t>
  </si>
  <si>
    <t>A droite du portail en entrant</t>
  </si>
  <si>
    <t>Au milieu de la cour Ponchelet</t>
  </si>
  <si>
    <t>A gauche du portail en entrant</t>
  </si>
  <si>
    <t>Le long du parking Ponchelet</t>
  </si>
  <si>
    <t>Dans l’angle et le long du bâtiment</t>
  </si>
  <si>
    <t>Derrière la veranda</t>
  </si>
  <si>
    <t>Terrasse</t>
  </si>
  <si>
    <t>Entrée du parking principal</t>
  </si>
  <si>
    <t>Entre les voitures du parking</t>
  </si>
  <si>
    <t>bordure de parking côté rue</t>
  </si>
  <si>
    <t>En bout de parking et côté rue</t>
  </si>
  <si>
    <t>A droite en entrant</t>
  </si>
  <si>
    <t>faire</t>
  </si>
  <si>
    <t>Côté Sud du bâtiment D (entrée du site)</t>
  </si>
  <si>
    <t>Devant l’accueil</t>
  </si>
  <si>
    <t>A gauche de l’accueil</t>
  </si>
  <si>
    <t>Le long du bâtiment B</t>
  </si>
  <si>
    <t>Le long du parking, entre le parking et le bâtiment B</t>
  </si>
  <si>
    <t>Au bout du bâtiment B</t>
  </si>
  <si>
    <t>Au bout de l’allée perpendiculaire à la rue Brisieux, en face du bâtiment B</t>
  </si>
  <si>
    <t>Côté Nord du bâtiment D</t>
  </si>
  <si>
    <t>Côté Nord-Est du bâtiment A</t>
  </si>
  <si>
    <t>En face du bâtiment A</t>
  </si>
  <si>
    <t>Angle Est du bâtiment A</t>
  </si>
  <si>
    <t>Parcelle Nord-Est du site</t>
  </si>
  <si>
    <t>Bordure Nord-Ouest du site</t>
  </si>
  <si>
    <t>Courette clôturée au bout du bâtiment A</t>
  </si>
  <si>
    <t>Côté Sud-Ouest du bâtiment A</t>
  </si>
  <si>
    <t>Perpendiculairement au bâtiment A, côté Ouest</t>
  </si>
  <si>
    <t>Dimensions : 12 m²</t>
  </si>
  <si>
    <t>Le long du la bordure Sud-Ouest du site</t>
  </si>
  <si>
    <t>En face du bâtiment B, côté Ouest</t>
  </si>
  <si>
    <t>Courette côté Ouest du bâtiment B</t>
  </si>
  <si>
    <t>Côté Ouest, au bout du bâtiment B</t>
  </si>
  <si>
    <t>Petit parking</t>
  </si>
  <si>
    <t>Cour à l’Ouest du bâtiment C</t>
  </si>
  <si>
    <t>Au coin du petit parking</t>
  </si>
  <si>
    <t>A gauche en entrant</t>
  </si>
  <si>
    <t>A gauche en entrant, sur le côté du parking</t>
  </si>
  <si>
    <t>Entre le parking et le mur, au Sud</t>
  </si>
  <si>
    <t>Au Sud du bâtiment</t>
  </si>
  <si>
    <t>Parking Est, le long du mur</t>
  </si>
  <si>
    <t>Parking, côté bâtiment</t>
  </si>
  <si>
    <t>Entre parking et bâtiment</t>
  </si>
  <si>
    <t>Angle nord du parking</t>
  </si>
  <si>
    <t>A l'intérieur du bâtiment</t>
  </si>
  <si>
    <t>A l’est du bâtiment</t>
  </si>
  <si>
    <t>A côté du parking visiteur</t>
  </si>
  <si>
    <t>Sur la pelouse</t>
  </si>
  <si>
    <t>Au Nord du site, dans la courette</t>
  </si>
  <si>
    <t>A l’Est du site</t>
  </si>
  <si>
    <t>Urgence / CCA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</si>
</sst>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_-* #,##0\ &quot;€&quot;_-;\-* #,##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34998626667073579"/>
        <bgColor theme="4"/>
      </patternFill>
    </fill>
    <fill>
      <patternFill patternType="solid">
        <fgColor theme="9" tint="0.39997558519241921"/>
        <bgColor theme="4"/>
      </patternFill>
    </fill>
  </fills>
  <borders count="9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1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164" fontId="0" fillId="0" borderId="0" xfId="1" applyNumberFormat="1" applyFont="1" applyFill="1" applyAlignment="1">
      <alignment horizontal="center" vertical="center"/>
    </xf>
    <xf numFmtId="164" fontId="0" fillId="0" borderId="0" xfId="1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164" fontId="0" fillId="3" borderId="2" xfId="1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44" fontId="0" fillId="0" borderId="0" xfId="2" applyFont="1"/>
    <xf numFmtId="165" fontId="0" fillId="0" borderId="0" xfId="2" applyNumberFormat="1" applyFont="1"/>
    <xf numFmtId="165" fontId="0" fillId="0" borderId="0" xfId="0" applyNumberFormat="1"/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4" xfId="0" applyBorder="1" applyAlignment="1">
      <alignment horizontal="center"/>
    </xf>
    <xf numFmtId="164" fontId="0" fillId="0" borderId="4" xfId="1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/>
    </xf>
  </cellXfs>
  <cellStyles count="3">
    <cellStyle name="Milliers" xfId="1" builtinId="3"/>
    <cellStyle name="Monétaire" xfId="2" builtinId="4"/>
    <cellStyle name="Normal" xfId="0" builtinId="0"/>
  </cellStyles>
  <dxfs count="75"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_-* #,##0_-;\-* #,##0_-;_-* &quot;-&quot;??_-;_-@_-"/>
      <alignment horizontal="center" vertical="center" textRotation="0" wrapText="0" indent="0" justifyLastLine="0" shrinkToFit="0" readingOrder="0"/>
    </dxf>
    <dxf>
      <numFmt numFmtId="164" formatCode="_-* #,##0_-;\-* #,##0_-;_-* &quot;-&quot;??_-;_-@_-"/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numFmt numFmtId="164" formatCode="_-* #,##0_-;\-* #,##0_-;_-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center" vertical="center" textRotation="0" wrapText="0" indent="0" justifyLastLine="0" shrinkToFit="0" readingOrder="0"/>
    </dxf>
    <dxf>
      <numFmt numFmtId="164" formatCode="_-* #,##0_-;\-* #,##0_-;_-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center" vertical="center" textRotation="0" wrapText="0" indent="0" justifyLastLine="0" shrinkToFit="0" readingOrder="0"/>
    </dxf>
    <dxf>
      <numFmt numFmtId="164" formatCode="_-* #,##0_-;\-* #,##0_-;_-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center" vertical="center" textRotation="0" wrapText="0" indent="0" justifyLastLine="0" shrinkToFit="0" readingOrder="0"/>
    </dxf>
    <dxf>
      <numFmt numFmtId="164" formatCode="_-* #,##0_-;\-* #,##0_-;_-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center" vertical="center" textRotation="0" wrapText="0" indent="0" justifyLastLine="0" shrinkToFit="0" readingOrder="0"/>
    </dxf>
    <dxf>
      <numFmt numFmtId="164" formatCode="_-* #,##0_-;\-* #,##0_-;_-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au2" displayName="Tableau2" ref="A1:I55" totalsRowCount="1" headerRowDxfId="74" dataDxfId="73">
  <autoFilter ref="A1:I54"/>
  <tableColumns count="9">
    <tableColumn id="1" name="Site" dataDxfId="72" totalsRowDxfId="71"/>
    <tableColumn id="19" name="Référence secteur" dataDxfId="70" totalsRowDxfId="69"/>
    <tableColumn id="18" name="Priorité" dataDxfId="68" totalsRowDxfId="67"/>
    <tableColumn id="15" name="Surface Pelouse" totalsRowFunction="custom" dataDxfId="66" totalsRowDxfId="65" dataCellStyle="Milliers">
      <totalsRowFormula>SUM(Tableau2[Surface Pelouse])</totalsRowFormula>
    </tableColumn>
    <tableColumn id="17" name="Surface Végétation Sauvage" totalsRowFunction="custom" dataDxfId="64" totalsRowDxfId="63" dataCellStyle="Milliers">
      <totalsRowFormula>SUM(Tableau2[Surface Végétation Sauvage])</totalsRowFormula>
    </tableColumn>
    <tableColumn id="16" name="Surface Massif / Jardinière" totalsRowFunction="custom" dataDxfId="62" totalsRowDxfId="61" dataCellStyle="Milliers">
      <totalsRowFormula>SUM(Tableau2[Surface Massif / Jardinière])</totalsRowFormula>
    </tableColumn>
    <tableColumn id="14" name="Longueur Haie" totalsRowFunction="custom" dataDxfId="60" totalsRowDxfId="59" dataCellStyle="Milliers">
      <totalsRowFormula>SUM(Tableau2[Longueur Haie])</totalsRowFormula>
    </tableColumn>
    <tableColumn id="4" name="Localisation" dataDxfId="58" totalsRowDxfId="57"/>
    <tableColumn id="2" name="Commentaire" dataDxfId="56" totalsRowDxfId="55" dataCellStyle="Millier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A1:I77" totalsRowShown="0" headerRowDxfId="54" dataDxfId="53">
  <autoFilter ref="A1:I77"/>
  <tableColumns count="9">
    <tableColumn id="1" name="Site" dataDxfId="52"/>
    <tableColumn id="2" name="Référence secteur" dataDxfId="51"/>
    <tableColumn id="3" name="priorité" dataDxfId="50"/>
    <tableColumn id="15" name="Surface Pelouse" dataDxfId="49"/>
    <tableColumn id="16" name="Surface Végétation Sauvage" dataDxfId="48"/>
    <tableColumn id="17" name="Surface Massif / Jardinière" dataDxfId="47"/>
    <tableColumn id="18" name="Longueur Haie" dataDxfId="46"/>
    <tableColumn id="4" name="Localisation" dataDxfId="45"/>
    <tableColumn id="14" name="Avenant" dataDxfId="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Tableau245" displayName="Tableau245" ref="A1:I41" totalsRowShown="0" headerRowDxfId="43" dataDxfId="42">
  <autoFilter ref="A1:I41"/>
  <tableColumns count="9">
    <tableColumn id="1" name="Site" dataDxfId="41"/>
    <tableColumn id="2" name="Référence secteur" dataDxfId="40"/>
    <tableColumn id="3" name="Priorité" dataDxfId="39"/>
    <tableColumn id="5" name="Surface Pelouse" dataDxfId="38"/>
    <tableColumn id="6" name="Surface Végétation Sauvage" dataDxfId="37"/>
    <tableColumn id="7" name="Surface Massif / Jardinière" dataDxfId="36"/>
    <tableColumn id="8" name="Longueur Haie" dataDxfId="35"/>
    <tableColumn id="4" name="Localisation" dataDxfId="34"/>
    <tableColumn id="14" name="Avenant" dataDxfId="3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5" name="Tableau2456" displayName="Tableau2456" ref="A1:I32" totalsRowShown="0" headerRowDxfId="32" dataDxfId="31">
  <autoFilter ref="A1:I32"/>
  <tableColumns count="9">
    <tableColumn id="1" name="Site" dataDxfId="30"/>
    <tableColumn id="2" name="Référence secteur" dataDxfId="29"/>
    <tableColumn id="3" name="Priorité" dataDxfId="28"/>
    <tableColumn id="5" name="Surface Pelouse" dataDxfId="27"/>
    <tableColumn id="6" name="Surface Végétation Sauvage" dataDxfId="26"/>
    <tableColumn id="7" name="Surface Massif / Jardinière" dataDxfId="25"/>
    <tableColumn id="8" name="Longueur Haie" dataDxfId="24"/>
    <tableColumn id="4" name="Localisation" dataDxfId="23"/>
    <tableColumn id="14" name="Avenant" dataDxfId="2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6" name="Tableau24567" displayName="Tableau24567" ref="A1:I38" totalsRowShown="0" headerRowDxfId="21" dataDxfId="20">
  <autoFilter ref="A1:I38"/>
  <tableColumns count="9">
    <tableColumn id="1" name="Site" dataDxfId="19"/>
    <tableColumn id="2" name="Référence secteur" dataDxfId="18"/>
    <tableColumn id="3" name="Priorité" dataDxfId="17"/>
    <tableColumn id="4" name="Surface Pelouse" dataDxfId="16"/>
    <tableColumn id="14" name="Surface Végétation Sauvage" dataDxfId="15"/>
    <tableColumn id="15" name="Surface Massif / Jardinière" dataDxfId="14"/>
    <tableColumn id="16" name="Longueur Haie" dataDxfId="13"/>
    <tableColumn id="18" name="Localisation" dataDxfId="12"/>
    <tableColumn id="19" name="Avenant" dataDxfId="1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3" name="Tableau24" displayName="Tableau24" ref="A1:I91" totalsRowShown="0" headerRowDxfId="10" dataDxfId="9">
  <autoFilter ref="A1:I91"/>
  <tableColumns count="9">
    <tableColumn id="1" name="Site" dataDxfId="8"/>
    <tableColumn id="2" name="Référence secteur" dataDxfId="7"/>
    <tableColumn id="3" name=" Priorité" dataDxfId="6"/>
    <tableColumn id="15" name="Surface Pelouse" dataDxfId="5" dataCellStyle="Milliers"/>
    <tableColumn id="16" name="Surface Végétation Sauvage" dataDxfId="4" dataCellStyle="Milliers"/>
    <tableColumn id="17" name="Surface Massif / Jardinière" dataDxfId="3"/>
    <tableColumn id="18" name="Longueur Haie" dataDxfId="2"/>
    <tableColumn id="4" name="Localisation" dataDxfId="1"/>
    <tableColumn id="14" name="Avenan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tabSelected="1" zoomScale="70" zoomScaleNormal="70" workbookViewId="0">
      <pane ySplit="1" topLeftCell="A2" activePane="bottomLeft" state="frozenSplit"/>
      <selection pane="bottomLeft" activeCell="I3" sqref="I3"/>
    </sheetView>
  </sheetViews>
  <sheetFormatPr baseColWidth="10" defaultColWidth="11.453125" defaultRowHeight="14.5" x14ac:dyDescent="0.35"/>
  <cols>
    <col min="1" max="1" width="26.453125" style="1" customWidth="1"/>
    <col min="2" max="2" width="10.90625" style="1" customWidth="1"/>
    <col min="3" max="3" width="10.36328125" style="1" customWidth="1"/>
    <col min="4" max="4" width="23.453125" style="1" customWidth="1"/>
    <col min="5" max="5" width="33.54296875" style="1" customWidth="1"/>
    <col min="6" max="6" width="32.453125" style="1" customWidth="1"/>
    <col min="7" max="7" width="22.26953125" style="1" customWidth="1"/>
    <col min="8" max="8" width="25" style="1" customWidth="1"/>
    <col min="9" max="9" width="14.7265625" style="1" customWidth="1"/>
    <col min="10" max="11" width="11.453125" style="1"/>
    <col min="12" max="12" width="22.6328125" style="1" customWidth="1"/>
    <col min="13" max="16384" width="11.453125" style="1"/>
  </cols>
  <sheetData>
    <row r="1" spans="1:14" s="2" customFormat="1" ht="29" x14ac:dyDescent="0.35">
      <c r="A1" s="2" t="s">
        <v>0</v>
      </c>
      <c r="B1" s="2" t="s">
        <v>2</v>
      </c>
      <c r="C1" s="2" t="s">
        <v>3</v>
      </c>
      <c r="D1" s="2" t="s">
        <v>85</v>
      </c>
      <c r="E1" s="2" t="s">
        <v>87</v>
      </c>
      <c r="F1" s="2" t="s">
        <v>90</v>
      </c>
      <c r="G1" s="2" t="s">
        <v>84</v>
      </c>
      <c r="H1" s="2" t="s">
        <v>7</v>
      </c>
      <c r="I1" s="2" t="s">
        <v>95</v>
      </c>
    </row>
    <row r="2" spans="1:14" ht="14.5" customHeight="1" x14ac:dyDescent="0.35">
      <c r="A2" s="1" t="s">
        <v>8</v>
      </c>
      <c r="B2" s="1">
        <v>1</v>
      </c>
      <c r="C2" s="11">
        <v>2</v>
      </c>
      <c r="D2" s="3">
        <v>1600</v>
      </c>
      <c r="E2" s="3"/>
      <c r="F2" s="3"/>
      <c r="G2" s="3"/>
      <c r="H2" s="1" t="s">
        <v>32</v>
      </c>
      <c r="I2" s="3"/>
      <c r="L2" s="32" t="s">
        <v>121</v>
      </c>
      <c r="M2" s="27">
        <v>1</v>
      </c>
      <c r="N2" s="28">
        <f>SUMPRODUCT(($D$2:$D$158)*($C$2:$C$158=M2))</f>
        <v>2667</v>
      </c>
    </row>
    <row r="3" spans="1:14" ht="14.5" customHeight="1" x14ac:dyDescent="0.35">
      <c r="A3" s="1" t="s">
        <v>8</v>
      </c>
      <c r="B3" s="1">
        <v>2</v>
      </c>
      <c r="C3" s="11">
        <v>1</v>
      </c>
      <c r="D3" s="3"/>
      <c r="E3" s="3"/>
      <c r="F3" s="3">
        <v>125</v>
      </c>
      <c r="G3" s="3"/>
      <c r="H3" s="1" t="s">
        <v>32</v>
      </c>
      <c r="I3" s="3"/>
      <c r="L3" s="32"/>
      <c r="M3" s="27">
        <v>2</v>
      </c>
      <c r="N3" s="28">
        <f t="shared" ref="N3:N4" si="0">SUMPRODUCT(($D$2:$D$158)*($C$2:$C$158=M3))</f>
        <v>9898</v>
      </c>
    </row>
    <row r="4" spans="1:14" ht="14.5" customHeight="1" x14ac:dyDescent="0.35">
      <c r="A4" s="1" t="s">
        <v>8</v>
      </c>
      <c r="B4" s="1">
        <v>3</v>
      </c>
      <c r="C4" s="11">
        <v>1</v>
      </c>
      <c r="D4" s="3">
        <v>25</v>
      </c>
      <c r="E4" s="3"/>
      <c r="F4" s="3"/>
      <c r="G4" s="3"/>
      <c r="H4" s="1" t="s">
        <v>32</v>
      </c>
      <c r="I4" s="3"/>
      <c r="L4" s="32"/>
      <c r="M4" s="27">
        <v>3</v>
      </c>
      <c r="N4" s="28">
        <f t="shared" si="0"/>
        <v>12877</v>
      </c>
    </row>
    <row r="5" spans="1:14" ht="14.5" customHeight="1" x14ac:dyDescent="0.35">
      <c r="A5" s="1" t="s">
        <v>8</v>
      </c>
      <c r="B5" s="1">
        <v>4</v>
      </c>
      <c r="C5" s="11">
        <v>2</v>
      </c>
      <c r="D5" s="3">
        <v>1700</v>
      </c>
      <c r="E5" s="3"/>
      <c r="F5" s="3">
        <v>720</v>
      </c>
      <c r="G5" s="3"/>
      <c r="H5" s="1" t="s">
        <v>32</v>
      </c>
      <c r="I5" s="3"/>
      <c r="L5" s="32" t="s">
        <v>122</v>
      </c>
      <c r="M5" s="27">
        <v>1</v>
      </c>
      <c r="N5" s="28">
        <f>SUMPRODUCT(($E$2:$E$158)*($C$2:$C$158=M5))</f>
        <v>0</v>
      </c>
    </row>
    <row r="6" spans="1:14" ht="14.5" customHeight="1" x14ac:dyDescent="0.35">
      <c r="A6" s="1" t="s">
        <v>8</v>
      </c>
      <c r="B6" s="1">
        <v>10</v>
      </c>
      <c r="C6" s="11">
        <v>3</v>
      </c>
      <c r="D6" s="3">
        <v>786</v>
      </c>
      <c r="E6" s="3"/>
      <c r="F6" s="3"/>
      <c r="G6" s="3"/>
      <c r="H6" s="1" t="s">
        <v>33</v>
      </c>
      <c r="I6" s="3"/>
      <c r="L6" s="32"/>
      <c r="M6" s="27">
        <v>2</v>
      </c>
      <c r="N6" s="28">
        <f t="shared" ref="N6:N7" si="1">SUMPRODUCT(($E$2:$E$158)*($C$2:$C$158=M6))</f>
        <v>300</v>
      </c>
    </row>
    <row r="7" spans="1:14" ht="14.5" customHeight="1" x14ac:dyDescent="0.35">
      <c r="A7" s="1" t="s">
        <v>8</v>
      </c>
      <c r="B7" s="1">
        <v>11</v>
      </c>
      <c r="C7" s="11">
        <v>3</v>
      </c>
      <c r="D7" s="3">
        <v>279</v>
      </c>
      <c r="E7" s="3"/>
      <c r="F7" s="3"/>
      <c r="G7" s="3"/>
      <c r="H7" s="1" t="s">
        <v>33</v>
      </c>
      <c r="I7" s="3"/>
      <c r="L7" s="32"/>
      <c r="M7" s="27">
        <v>3</v>
      </c>
      <c r="N7" s="28">
        <f t="shared" si="1"/>
        <v>3027</v>
      </c>
    </row>
    <row r="8" spans="1:14" ht="14.5" customHeight="1" x14ac:dyDescent="0.35">
      <c r="A8" s="1" t="s">
        <v>8</v>
      </c>
      <c r="B8" s="1">
        <v>12</v>
      </c>
      <c r="C8" s="11">
        <v>3</v>
      </c>
      <c r="D8" s="3">
        <v>345</v>
      </c>
      <c r="E8" s="3">
        <v>1064</v>
      </c>
      <c r="F8" s="3"/>
      <c r="G8" s="3"/>
      <c r="H8" s="1" t="s">
        <v>34</v>
      </c>
      <c r="I8" s="3"/>
      <c r="L8" s="32" t="s">
        <v>123</v>
      </c>
      <c r="M8" s="27">
        <v>1</v>
      </c>
      <c r="N8" s="28">
        <f>SUMPRODUCT(($F$2:$F$158)*($C$2:$C$158=M8))</f>
        <v>5443</v>
      </c>
    </row>
    <row r="9" spans="1:14" ht="14.5" customHeight="1" x14ac:dyDescent="0.35">
      <c r="A9" s="1" t="s">
        <v>8</v>
      </c>
      <c r="B9" s="1">
        <v>13</v>
      </c>
      <c r="C9" s="11">
        <v>3</v>
      </c>
      <c r="D9" s="3">
        <v>147</v>
      </c>
      <c r="E9" s="3"/>
      <c r="F9" s="3"/>
      <c r="G9" s="3"/>
      <c r="H9" s="1" t="s">
        <v>36</v>
      </c>
      <c r="I9" s="3"/>
      <c r="L9" s="32"/>
      <c r="M9" s="27">
        <v>2</v>
      </c>
      <c r="N9" s="28">
        <f t="shared" ref="N9:N10" si="2">SUMPRODUCT(($F$2:$F$158)*($C$2:$C$158=M9))</f>
        <v>1576</v>
      </c>
    </row>
    <row r="10" spans="1:14" ht="14.5" customHeight="1" x14ac:dyDescent="0.35">
      <c r="A10" s="1" t="s">
        <v>8</v>
      </c>
      <c r="B10" s="1">
        <v>14</v>
      </c>
      <c r="C10" s="11">
        <v>3</v>
      </c>
      <c r="D10" s="3">
        <v>84</v>
      </c>
      <c r="E10" s="3"/>
      <c r="F10" s="3">
        <v>81</v>
      </c>
      <c r="G10" s="3"/>
      <c r="H10" s="1" t="s">
        <v>36</v>
      </c>
      <c r="I10" s="3"/>
      <c r="L10" s="32"/>
      <c r="M10" s="27">
        <v>3</v>
      </c>
      <c r="N10" s="28">
        <f t="shared" si="2"/>
        <v>1531</v>
      </c>
    </row>
    <row r="11" spans="1:14" ht="14.5" customHeight="1" x14ac:dyDescent="0.35">
      <c r="A11" s="1" t="s">
        <v>8</v>
      </c>
      <c r="B11" s="1">
        <v>15</v>
      </c>
      <c r="C11" s="11">
        <v>3</v>
      </c>
      <c r="D11" s="3">
        <v>267</v>
      </c>
      <c r="E11" s="3"/>
      <c r="F11" s="3"/>
      <c r="G11" s="3"/>
      <c r="H11" s="1" t="s">
        <v>37</v>
      </c>
      <c r="I11" s="3"/>
    </row>
    <row r="12" spans="1:14" ht="14.5" customHeight="1" x14ac:dyDescent="0.35">
      <c r="A12" s="1" t="s">
        <v>8</v>
      </c>
      <c r="B12" s="1">
        <v>16</v>
      </c>
      <c r="C12" s="11">
        <v>2</v>
      </c>
      <c r="D12" s="3">
        <v>124</v>
      </c>
      <c r="E12" s="3"/>
      <c r="F12" s="3"/>
      <c r="G12" s="3"/>
      <c r="H12" s="1" t="s">
        <v>38</v>
      </c>
      <c r="I12" s="3"/>
    </row>
    <row r="13" spans="1:14" ht="14.5" customHeight="1" x14ac:dyDescent="0.35">
      <c r="A13" s="1" t="s">
        <v>8</v>
      </c>
      <c r="B13" s="1">
        <v>17</v>
      </c>
      <c r="C13" s="11">
        <v>2</v>
      </c>
      <c r="D13" s="3">
        <v>90</v>
      </c>
      <c r="E13" s="3"/>
      <c r="F13" s="3"/>
      <c r="G13" s="3"/>
      <c r="H13" s="1" t="s">
        <v>38</v>
      </c>
      <c r="I13" s="3"/>
    </row>
    <row r="14" spans="1:14" ht="14.5" customHeight="1" x14ac:dyDescent="0.35">
      <c r="A14" s="1" t="s">
        <v>8</v>
      </c>
      <c r="B14" s="1">
        <v>18</v>
      </c>
      <c r="C14" s="11">
        <v>3</v>
      </c>
      <c r="D14" s="3">
        <v>1171</v>
      </c>
      <c r="E14" s="3"/>
      <c r="F14" s="3"/>
      <c r="G14" s="3"/>
      <c r="H14" s="1" t="s">
        <v>35</v>
      </c>
      <c r="I14" s="3"/>
    </row>
    <row r="15" spans="1:14" x14ac:dyDescent="0.35">
      <c r="A15" s="1" t="s">
        <v>8</v>
      </c>
      <c r="B15" s="1">
        <v>19</v>
      </c>
      <c r="C15" s="11">
        <v>3</v>
      </c>
      <c r="D15" s="3">
        <v>849</v>
      </c>
      <c r="E15" s="3">
        <v>116</v>
      </c>
      <c r="F15" s="3">
        <f>103</f>
        <v>103</v>
      </c>
      <c r="G15" s="3"/>
      <c r="H15" s="1" t="s">
        <v>39</v>
      </c>
      <c r="I15" s="3"/>
    </row>
    <row r="16" spans="1:14" ht="14.5" customHeight="1" x14ac:dyDescent="0.35">
      <c r="A16" s="1" t="s">
        <v>8</v>
      </c>
      <c r="B16" s="1">
        <v>20</v>
      </c>
      <c r="C16" s="11">
        <v>3</v>
      </c>
      <c r="D16" s="3">
        <v>12</v>
      </c>
      <c r="E16" s="3"/>
      <c r="F16" s="3"/>
      <c r="G16" s="3"/>
      <c r="H16" s="1" t="s">
        <v>40</v>
      </c>
      <c r="I16" s="3"/>
    </row>
    <row r="17" spans="1:9" x14ac:dyDescent="0.35">
      <c r="A17" s="1" t="s">
        <v>8</v>
      </c>
      <c r="B17" s="1">
        <v>21</v>
      </c>
      <c r="C17" s="11">
        <v>2</v>
      </c>
      <c r="D17" s="3">
        <v>494</v>
      </c>
      <c r="E17" s="3">
        <v>211</v>
      </c>
      <c r="F17" s="3"/>
      <c r="G17" s="3">
        <v>20</v>
      </c>
      <c r="H17" s="1" t="s">
        <v>41</v>
      </c>
      <c r="I17" s="3"/>
    </row>
    <row r="18" spans="1:9" ht="14.5" customHeight="1" x14ac:dyDescent="0.35">
      <c r="A18" s="1" t="s">
        <v>8</v>
      </c>
      <c r="B18" s="1">
        <v>22</v>
      </c>
      <c r="C18" s="11">
        <v>2</v>
      </c>
      <c r="D18" s="3">
        <v>385</v>
      </c>
      <c r="E18" s="3"/>
      <c r="F18" s="3"/>
      <c r="G18" s="3"/>
      <c r="H18" s="1" t="s">
        <v>41</v>
      </c>
      <c r="I18" s="3"/>
    </row>
    <row r="19" spans="1:9" ht="14.5" customHeight="1" x14ac:dyDescent="0.35">
      <c r="A19" s="1" t="s">
        <v>8</v>
      </c>
      <c r="B19" s="1">
        <v>23</v>
      </c>
      <c r="C19" s="11">
        <v>3</v>
      </c>
      <c r="D19" s="3">
        <v>1946</v>
      </c>
      <c r="E19" s="3"/>
      <c r="F19" s="3">
        <v>230</v>
      </c>
      <c r="G19" s="3"/>
      <c r="H19" s="1" t="s">
        <v>86</v>
      </c>
      <c r="I19" s="3"/>
    </row>
    <row r="20" spans="1:9" ht="14.5" customHeight="1" x14ac:dyDescent="0.35">
      <c r="A20" s="1" t="s">
        <v>8</v>
      </c>
      <c r="B20" s="1">
        <v>24</v>
      </c>
      <c r="C20" s="11">
        <v>3</v>
      </c>
      <c r="D20" s="3">
        <v>284</v>
      </c>
      <c r="E20" s="3"/>
      <c r="F20" s="3">
        <v>4</v>
      </c>
      <c r="G20" s="3"/>
      <c r="H20" s="1" t="s">
        <v>94</v>
      </c>
      <c r="I20" s="3"/>
    </row>
    <row r="21" spans="1:9" x14ac:dyDescent="0.35">
      <c r="A21" s="1" t="s">
        <v>8</v>
      </c>
      <c r="B21" s="1">
        <v>25</v>
      </c>
      <c r="C21" s="11">
        <v>3</v>
      </c>
      <c r="D21" s="3"/>
      <c r="E21" s="3">
        <v>527</v>
      </c>
      <c r="F21" s="3"/>
      <c r="G21" s="3"/>
      <c r="H21" s="1" t="s">
        <v>42</v>
      </c>
      <c r="I21" s="3"/>
    </row>
    <row r="22" spans="1:9" ht="14.5" customHeight="1" x14ac:dyDescent="0.35">
      <c r="A22" s="1" t="s">
        <v>8</v>
      </c>
      <c r="B22" s="1">
        <v>26</v>
      </c>
      <c r="C22" s="11">
        <v>2</v>
      </c>
      <c r="D22" s="3">
        <v>126</v>
      </c>
      <c r="E22" s="3"/>
      <c r="F22" s="3">
        <v>70</v>
      </c>
      <c r="G22" s="3"/>
      <c r="H22" s="1" t="s">
        <v>43</v>
      </c>
      <c r="I22" s="3"/>
    </row>
    <row r="23" spans="1:9" ht="14.5" customHeight="1" x14ac:dyDescent="0.35">
      <c r="A23" s="1" t="s">
        <v>8</v>
      </c>
      <c r="B23" s="1">
        <v>27</v>
      </c>
      <c r="C23" s="11">
        <v>2</v>
      </c>
      <c r="D23" s="3"/>
      <c r="E23" s="3"/>
      <c r="F23" s="3">
        <v>476</v>
      </c>
      <c r="G23" s="3"/>
      <c r="H23" s="1" t="s">
        <v>43</v>
      </c>
      <c r="I23" s="3"/>
    </row>
    <row r="24" spans="1:9" ht="14.5" customHeight="1" x14ac:dyDescent="0.35">
      <c r="A24" s="1" t="s">
        <v>8</v>
      </c>
      <c r="B24" s="1">
        <v>28</v>
      </c>
      <c r="C24" s="11">
        <v>2</v>
      </c>
      <c r="D24" s="3"/>
      <c r="E24" s="3"/>
      <c r="F24" s="3"/>
      <c r="G24" s="3"/>
      <c r="H24" s="1" t="s">
        <v>44</v>
      </c>
      <c r="I24" s="3"/>
    </row>
    <row r="25" spans="1:9" ht="14.5" customHeight="1" x14ac:dyDescent="0.35">
      <c r="A25" s="1" t="s">
        <v>8</v>
      </c>
      <c r="B25" s="1">
        <v>29</v>
      </c>
      <c r="C25" s="11">
        <v>2</v>
      </c>
      <c r="D25" s="3">
        <v>120</v>
      </c>
      <c r="E25" s="3"/>
      <c r="F25" s="3">
        <v>110</v>
      </c>
      <c r="G25" s="3"/>
      <c r="H25" s="1" t="s">
        <v>44</v>
      </c>
      <c r="I25" s="3"/>
    </row>
    <row r="26" spans="1:9" ht="14.5" customHeight="1" x14ac:dyDescent="0.35">
      <c r="A26" s="1" t="s">
        <v>8</v>
      </c>
      <c r="B26" s="1">
        <v>30</v>
      </c>
      <c r="C26" s="11">
        <v>1</v>
      </c>
      <c r="D26" s="3"/>
      <c r="E26" s="3"/>
      <c r="F26" s="3">
        <v>550</v>
      </c>
      <c r="G26" s="3"/>
      <c r="H26" s="1" t="s">
        <v>47</v>
      </c>
      <c r="I26" s="3"/>
    </row>
    <row r="27" spans="1:9" ht="14.5" customHeight="1" x14ac:dyDescent="0.35">
      <c r="A27" s="1" t="s">
        <v>8</v>
      </c>
      <c r="B27" s="1">
        <v>31</v>
      </c>
      <c r="C27" s="11">
        <v>1</v>
      </c>
      <c r="D27" s="3">
        <v>900</v>
      </c>
      <c r="E27" s="3"/>
      <c r="F27" s="3">
        <v>650</v>
      </c>
      <c r="G27" s="3"/>
      <c r="H27" s="1" t="s">
        <v>47</v>
      </c>
      <c r="I27" s="3"/>
    </row>
    <row r="28" spans="1:9" ht="14.5" customHeight="1" x14ac:dyDescent="0.35">
      <c r="A28" s="1" t="s">
        <v>8</v>
      </c>
      <c r="B28" s="1">
        <v>32</v>
      </c>
      <c r="C28" s="11">
        <v>1</v>
      </c>
      <c r="D28" s="3"/>
      <c r="E28" s="3"/>
      <c r="F28" s="3">
        <v>910</v>
      </c>
      <c r="G28" s="3"/>
      <c r="H28" s="1" t="s">
        <v>47</v>
      </c>
      <c r="I28" s="3"/>
    </row>
    <row r="29" spans="1:9" ht="14.5" customHeight="1" x14ac:dyDescent="0.35">
      <c r="A29" s="1" t="s">
        <v>8</v>
      </c>
      <c r="B29" s="1">
        <v>33</v>
      </c>
      <c r="C29" s="11">
        <v>2</v>
      </c>
      <c r="D29" s="3">
        <v>3686</v>
      </c>
      <c r="E29" s="3"/>
      <c r="F29" s="3"/>
      <c r="G29" s="3">
        <v>44</v>
      </c>
      <c r="H29" s="1" t="s">
        <v>45</v>
      </c>
      <c r="I29" s="3"/>
    </row>
    <row r="30" spans="1:9" x14ac:dyDescent="0.35">
      <c r="A30" s="1" t="s">
        <v>8</v>
      </c>
      <c r="B30" s="1">
        <v>34</v>
      </c>
      <c r="C30" s="11">
        <v>2</v>
      </c>
      <c r="D30" s="3"/>
      <c r="E30" s="3">
        <v>89</v>
      </c>
      <c r="F30" s="3"/>
      <c r="G30" s="3"/>
      <c r="H30" s="1" t="s">
        <v>46</v>
      </c>
      <c r="I30" s="3"/>
    </row>
    <row r="31" spans="1:9" ht="14.5" customHeight="1" x14ac:dyDescent="0.35">
      <c r="A31" s="1" t="s">
        <v>8</v>
      </c>
      <c r="B31" s="1">
        <v>35</v>
      </c>
      <c r="C31" s="11">
        <v>1</v>
      </c>
      <c r="D31" s="3"/>
      <c r="E31" s="3"/>
      <c r="F31" s="3">
        <v>168</v>
      </c>
      <c r="G31" s="3"/>
      <c r="H31" s="1" t="s">
        <v>46</v>
      </c>
      <c r="I31" s="3"/>
    </row>
    <row r="32" spans="1:9" ht="14.5" customHeight="1" x14ac:dyDescent="0.35">
      <c r="A32" s="1" t="s">
        <v>8</v>
      </c>
      <c r="B32" s="1">
        <v>36</v>
      </c>
      <c r="C32" s="11">
        <v>1</v>
      </c>
      <c r="D32" s="3">
        <v>1550</v>
      </c>
      <c r="E32" s="3"/>
      <c r="F32" s="3">
        <v>300</v>
      </c>
      <c r="G32" s="3"/>
      <c r="H32" s="1" t="s">
        <v>46</v>
      </c>
      <c r="I32" s="3"/>
    </row>
    <row r="33" spans="1:9" ht="14.5" customHeight="1" x14ac:dyDescent="0.35">
      <c r="A33" s="1" t="s">
        <v>8</v>
      </c>
      <c r="B33" s="1">
        <v>37</v>
      </c>
      <c r="C33" s="11">
        <v>1</v>
      </c>
      <c r="D33" s="3"/>
      <c r="E33" s="3"/>
      <c r="F33" s="3">
        <v>780</v>
      </c>
      <c r="G33" s="3"/>
      <c r="H33" s="1" t="s">
        <v>46</v>
      </c>
      <c r="I33" s="3"/>
    </row>
    <row r="34" spans="1:9" ht="14.5" customHeight="1" x14ac:dyDescent="0.35">
      <c r="A34" s="1" t="s">
        <v>8</v>
      </c>
      <c r="B34" s="1">
        <v>38</v>
      </c>
      <c r="C34" s="11">
        <v>1</v>
      </c>
      <c r="D34" s="3"/>
      <c r="E34" s="3"/>
      <c r="F34" s="3">
        <v>100</v>
      </c>
      <c r="G34" s="3"/>
      <c r="H34" s="1" t="s">
        <v>48</v>
      </c>
      <c r="I34" s="3"/>
    </row>
    <row r="35" spans="1:9" ht="14.5" customHeight="1" x14ac:dyDescent="0.35">
      <c r="A35" s="1" t="s">
        <v>8</v>
      </c>
      <c r="B35" s="1">
        <v>40</v>
      </c>
      <c r="C35" s="11">
        <v>2</v>
      </c>
      <c r="D35" s="3">
        <v>172</v>
      </c>
      <c r="E35" s="3"/>
      <c r="F35" s="3">
        <v>200</v>
      </c>
      <c r="G35" s="3"/>
      <c r="H35" s="1" t="s">
        <v>49</v>
      </c>
      <c r="I35" s="3"/>
    </row>
    <row r="36" spans="1:9" ht="14.5" customHeight="1" x14ac:dyDescent="0.35">
      <c r="A36" s="1" t="s">
        <v>8</v>
      </c>
      <c r="B36" s="1">
        <v>41</v>
      </c>
      <c r="C36" s="11">
        <v>3</v>
      </c>
      <c r="D36" s="3">
        <v>243</v>
      </c>
      <c r="E36" s="3"/>
      <c r="F36" s="3"/>
      <c r="G36" s="3"/>
      <c r="H36" s="1" t="s">
        <v>50</v>
      </c>
      <c r="I36" s="3"/>
    </row>
    <row r="37" spans="1:9" x14ac:dyDescent="0.35">
      <c r="A37" s="1" t="s">
        <v>8</v>
      </c>
      <c r="B37" s="1">
        <v>42</v>
      </c>
      <c r="C37" s="11">
        <v>3</v>
      </c>
      <c r="D37" s="3">
        <v>2185</v>
      </c>
      <c r="E37" s="3">
        <v>20</v>
      </c>
      <c r="F37" s="3">
        <v>50</v>
      </c>
      <c r="G37" s="3"/>
      <c r="H37" s="1" t="s">
        <v>51</v>
      </c>
      <c r="I37" s="3"/>
    </row>
    <row r="38" spans="1:9" x14ac:dyDescent="0.35">
      <c r="A38" s="1" t="s">
        <v>8</v>
      </c>
      <c r="B38" s="1">
        <v>43</v>
      </c>
      <c r="C38" s="11">
        <v>3</v>
      </c>
      <c r="D38" s="3"/>
      <c r="E38" s="3">
        <v>100</v>
      </c>
      <c r="F38" s="3"/>
      <c r="G38" s="3"/>
      <c r="H38" s="1" t="s">
        <v>51</v>
      </c>
      <c r="I38" s="3"/>
    </row>
    <row r="39" spans="1:9" ht="14.5" customHeight="1" x14ac:dyDescent="0.35">
      <c r="A39" s="1" t="s">
        <v>8</v>
      </c>
      <c r="B39" s="1">
        <v>44</v>
      </c>
      <c r="C39" s="11">
        <v>2</v>
      </c>
      <c r="D39" s="3">
        <v>100</v>
      </c>
      <c r="E39" s="3"/>
      <c r="F39" s="3"/>
      <c r="G39" s="3"/>
      <c r="H39" s="1" t="s">
        <v>52</v>
      </c>
      <c r="I39" s="3"/>
    </row>
    <row r="40" spans="1:9" ht="14.5" customHeight="1" x14ac:dyDescent="0.35">
      <c r="A40" s="1" t="s">
        <v>8</v>
      </c>
      <c r="B40" s="1">
        <v>45</v>
      </c>
      <c r="C40" s="11">
        <v>3</v>
      </c>
      <c r="D40" s="3">
        <v>2560</v>
      </c>
      <c r="E40" s="3"/>
      <c r="F40" s="3"/>
      <c r="G40" s="3"/>
      <c r="H40" s="1" t="s">
        <v>53</v>
      </c>
      <c r="I40" s="3"/>
    </row>
    <row r="41" spans="1:9" ht="14.5" customHeight="1" x14ac:dyDescent="0.35">
      <c r="A41" s="1" t="s">
        <v>8</v>
      </c>
      <c r="B41" s="1">
        <v>46</v>
      </c>
      <c r="C41" s="11">
        <v>3</v>
      </c>
      <c r="D41" s="3">
        <v>20</v>
      </c>
      <c r="E41" s="3"/>
      <c r="F41" s="3"/>
      <c r="G41" s="3"/>
      <c r="H41" s="1" t="s">
        <v>39</v>
      </c>
      <c r="I41" s="3"/>
    </row>
    <row r="42" spans="1:9" ht="14.5" customHeight="1" x14ac:dyDescent="0.35">
      <c r="A42" s="1" t="s">
        <v>8</v>
      </c>
      <c r="B42" s="1">
        <v>48</v>
      </c>
      <c r="C42" s="11">
        <v>3</v>
      </c>
      <c r="D42" s="3"/>
      <c r="E42" s="3"/>
      <c r="F42" s="3"/>
      <c r="G42" s="3"/>
      <c r="H42" s="1" t="s">
        <v>88</v>
      </c>
      <c r="I42" s="3"/>
    </row>
    <row r="43" spans="1:9" ht="14.5" customHeight="1" x14ac:dyDescent="0.35">
      <c r="A43" s="1" t="s">
        <v>8</v>
      </c>
      <c r="B43" s="1">
        <v>49</v>
      </c>
      <c r="C43" s="11">
        <v>3</v>
      </c>
      <c r="D43" s="3">
        <v>986</v>
      </c>
      <c r="E43" s="3"/>
      <c r="F43" s="3">
        <v>910</v>
      </c>
      <c r="G43" s="3"/>
      <c r="H43" s="1" t="s">
        <v>88</v>
      </c>
      <c r="I43" s="3"/>
    </row>
    <row r="44" spans="1:9" ht="14.5" customHeight="1" x14ac:dyDescent="0.35">
      <c r="A44" s="1" t="s">
        <v>8</v>
      </c>
      <c r="B44" s="1">
        <v>50</v>
      </c>
      <c r="C44" s="11">
        <v>1</v>
      </c>
      <c r="D44" s="3">
        <v>192</v>
      </c>
      <c r="E44" s="3"/>
      <c r="F44" s="3">
        <f>21+39</f>
        <v>60</v>
      </c>
      <c r="G44" s="3"/>
      <c r="H44" s="1" t="s">
        <v>89</v>
      </c>
      <c r="I44" s="3"/>
    </row>
    <row r="45" spans="1:9" ht="14.5" customHeight="1" x14ac:dyDescent="0.35">
      <c r="A45" s="1" t="s">
        <v>8</v>
      </c>
      <c r="B45" s="1">
        <v>51</v>
      </c>
      <c r="C45" s="11">
        <v>2</v>
      </c>
      <c r="D45" s="3">
        <v>51</v>
      </c>
      <c r="E45" s="3"/>
      <c r="F45" s="3"/>
      <c r="G45" s="3"/>
      <c r="H45" s="1" t="s">
        <v>89</v>
      </c>
      <c r="I45" s="3"/>
    </row>
    <row r="46" spans="1:9" ht="14.5" customHeight="1" x14ac:dyDescent="0.35">
      <c r="A46" s="1" t="s">
        <v>8</v>
      </c>
      <c r="B46" s="1">
        <v>52</v>
      </c>
      <c r="C46" s="11">
        <v>3</v>
      </c>
      <c r="D46" s="3">
        <v>160</v>
      </c>
      <c r="E46" s="3"/>
      <c r="F46" s="3"/>
      <c r="G46" s="3"/>
      <c r="H46" s="1" t="s">
        <v>54</v>
      </c>
      <c r="I46" s="3"/>
    </row>
    <row r="47" spans="1:9" ht="14.5" customHeight="1" x14ac:dyDescent="0.35">
      <c r="A47" s="1" t="s">
        <v>8</v>
      </c>
      <c r="B47" s="1">
        <v>54</v>
      </c>
      <c r="C47" s="11">
        <v>3</v>
      </c>
      <c r="D47" s="3">
        <v>158</v>
      </c>
      <c r="E47" s="3"/>
      <c r="F47" s="3">
        <v>120</v>
      </c>
      <c r="G47" s="3"/>
      <c r="H47" s="1" t="s">
        <v>54</v>
      </c>
      <c r="I47" s="3"/>
    </row>
    <row r="48" spans="1:9" ht="14.5" customHeight="1" x14ac:dyDescent="0.35">
      <c r="A48" s="1" t="s">
        <v>8</v>
      </c>
      <c r="B48" s="1">
        <v>56</v>
      </c>
      <c r="C48" s="11">
        <v>3</v>
      </c>
      <c r="D48" s="3">
        <v>45</v>
      </c>
      <c r="E48" s="3"/>
      <c r="F48" s="3">
        <f>28+5</f>
        <v>33</v>
      </c>
      <c r="G48" s="3"/>
      <c r="H48" s="1" t="s">
        <v>55</v>
      </c>
      <c r="I48" s="3"/>
    </row>
    <row r="49" spans="1:9" ht="14.5" customHeight="1" x14ac:dyDescent="0.35">
      <c r="A49" s="1" t="s">
        <v>8</v>
      </c>
      <c r="B49" s="1">
        <v>57</v>
      </c>
      <c r="C49" s="11">
        <v>3</v>
      </c>
      <c r="D49" s="3">
        <v>350</v>
      </c>
      <c r="E49" s="3"/>
      <c r="F49" s="3"/>
      <c r="G49" s="3"/>
      <c r="H49" s="1" t="s">
        <v>55</v>
      </c>
      <c r="I49" s="3"/>
    </row>
    <row r="50" spans="1:9" x14ac:dyDescent="0.35">
      <c r="A50" s="1" t="s">
        <v>8</v>
      </c>
      <c r="B50" s="1">
        <v>58</v>
      </c>
      <c r="C50" s="11">
        <v>3</v>
      </c>
      <c r="D50" s="3"/>
      <c r="E50" s="3">
        <v>1200</v>
      </c>
      <c r="F50" s="3"/>
      <c r="G50" s="3"/>
      <c r="H50" s="1" t="s">
        <v>53</v>
      </c>
      <c r="I50" s="3"/>
    </row>
    <row r="51" spans="1:9" ht="14.5" customHeight="1" x14ac:dyDescent="0.35">
      <c r="A51" s="1" t="s">
        <v>8</v>
      </c>
      <c r="B51" s="1">
        <v>59</v>
      </c>
      <c r="C51" s="11">
        <v>2</v>
      </c>
      <c r="D51" s="3">
        <v>1250</v>
      </c>
      <c r="E51" s="3"/>
      <c r="F51" s="3"/>
      <c r="G51" s="3"/>
      <c r="H51" s="1" t="s">
        <v>91</v>
      </c>
      <c r="I51" s="3"/>
    </row>
    <row r="52" spans="1:9" ht="14.5" customHeight="1" x14ac:dyDescent="0.35">
      <c r="A52" s="1" t="s">
        <v>8</v>
      </c>
      <c r="B52" s="1">
        <v>60</v>
      </c>
      <c r="C52" s="11">
        <v>1</v>
      </c>
      <c r="D52" s="3"/>
      <c r="E52" s="3"/>
      <c r="F52" s="3">
        <v>1300</v>
      </c>
      <c r="G52" s="3"/>
      <c r="H52" s="1" t="s">
        <v>110</v>
      </c>
      <c r="I52" s="3"/>
    </row>
    <row r="53" spans="1:9" ht="14.5" customHeight="1" x14ac:dyDescent="0.35">
      <c r="A53" s="1" t="s">
        <v>8</v>
      </c>
      <c r="B53" s="1">
        <v>61</v>
      </c>
      <c r="C53" s="11">
        <v>1</v>
      </c>
      <c r="D53" s="3"/>
      <c r="E53" s="3"/>
      <c r="F53" s="3">
        <v>500</v>
      </c>
      <c r="G53" s="3"/>
      <c r="H53" s="1" t="s">
        <v>109</v>
      </c>
      <c r="I53" s="3"/>
    </row>
    <row r="54" spans="1:9" ht="14.5" customHeight="1" x14ac:dyDescent="0.35">
      <c r="A54" s="1" t="s">
        <v>8</v>
      </c>
      <c r="B54" s="1">
        <v>62</v>
      </c>
      <c r="C54" s="11" t="s">
        <v>83</v>
      </c>
      <c r="D54" s="3"/>
      <c r="E54" s="3"/>
      <c r="F54" s="3"/>
      <c r="G54" s="3"/>
      <c r="H54" s="1" t="s">
        <v>201</v>
      </c>
      <c r="I54" s="3"/>
    </row>
    <row r="55" spans="1:9" x14ac:dyDescent="0.35">
      <c r="D55" s="25">
        <f>SUM(Tableau2[Surface Pelouse])</f>
        <v>25442</v>
      </c>
      <c r="E55" s="25">
        <f>SUM(Tableau2[Surface Végétation Sauvage])</f>
        <v>3327</v>
      </c>
      <c r="F55" s="25">
        <f>SUM(Tableau2[Surface Massif / Jardinière])</f>
        <v>8550</v>
      </c>
      <c r="G55" s="25">
        <f>SUM(Tableau2[Longueur Haie])</f>
        <v>64</v>
      </c>
      <c r="H55" s="25"/>
      <c r="I55" s="26"/>
    </row>
    <row r="56" spans="1:9" x14ac:dyDescent="0.35">
      <c r="D56"/>
    </row>
    <row r="58" spans="1:9" x14ac:dyDescent="0.35">
      <c r="B58"/>
    </row>
    <row r="59" spans="1:9" x14ac:dyDescent="0.35">
      <c r="B59"/>
    </row>
    <row r="60" spans="1:9" x14ac:dyDescent="0.35">
      <c r="B60"/>
    </row>
    <row r="61" spans="1:9" x14ac:dyDescent="0.35">
      <c r="B61"/>
    </row>
    <row r="62" spans="1:9" x14ac:dyDescent="0.35">
      <c r="B62"/>
    </row>
    <row r="63" spans="1:9" x14ac:dyDescent="0.35">
      <c r="B63"/>
    </row>
    <row r="64" spans="1:9" x14ac:dyDescent="0.35">
      <c r="B64"/>
    </row>
    <row r="65" spans="1:2" x14ac:dyDescent="0.35">
      <c r="A65" s="5"/>
      <c r="B65"/>
    </row>
    <row r="66" spans="1:2" x14ac:dyDescent="0.35">
      <c r="A66" s="5"/>
      <c r="B66"/>
    </row>
    <row r="67" spans="1:2" x14ac:dyDescent="0.35">
      <c r="A67" s="5"/>
      <c r="B67"/>
    </row>
    <row r="68" spans="1:2" x14ac:dyDescent="0.35">
      <c r="A68" s="5"/>
      <c r="B68"/>
    </row>
    <row r="69" spans="1:2" x14ac:dyDescent="0.35">
      <c r="A69" s="5"/>
      <c r="B69"/>
    </row>
    <row r="70" spans="1:2" x14ac:dyDescent="0.35">
      <c r="A70" s="4"/>
      <c r="B70"/>
    </row>
    <row r="71" spans="1:2" x14ac:dyDescent="0.35">
      <c r="A71" s="4"/>
    </row>
  </sheetData>
  <mergeCells count="3">
    <mergeCell ref="L2:L4"/>
    <mergeCell ref="L5:L7"/>
    <mergeCell ref="L8:L10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4"/>
  <sheetViews>
    <sheetView zoomScale="70" zoomScaleNormal="70" workbookViewId="0">
      <pane ySplit="1" topLeftCell="A35" activePane="bottomLeft" state="frozen"/>
      <selection pane="bottomLeft" activeCell="I78" sqref="I3:I78"/>
    </sheetView>
  </sheetViews>
  <sheetFormatPr baseColWidth="10" defaultColWidth="11.453125" defaultRowHeight="14.5" x14ac:dyDescent="0.35"/>
  <cols>
    <col min="1" max="1" width="16.7265625" style="1" bestFit="1" customWidth="1"/>
    <col min="2" max="2" width="19.54296875" style="1" customWidth="1"/>
    <col min="3" max="3" width="23.453125" style="1" customWidth="1"/>
    <col min="4" max="4" width="32.453125" style="1" customWidth="1"/>
    <col min="5" max="5" width="22.26953125" style="1" customWidth="1"/>
    <col min="6" max="7" width="17.1796875" style="1" customWidth="1"/>
    <col min="8" max="8" width="13.54296875" style="1" customWidth="1"/>
    <col min="9" max="9" width="20.1796875" style="1" bestFit="1" customWidth="1"/>
    <col min="10" max="11" width="11.453125" style="1"/>
    <col min="12" max="12" width="21.54296875" style="1" customWidth="1"/>
    <col min="13" max="16384" width="11.453125" style="1"/>
  </cols>
  <sheetData>
    <row r="1" spans="1:14" s="2" customFormat="1" ht="29" x14ac:dyDescent="0.35">
      <c r="A1" s="2" t="s">
        <v>0</v>
      </c>
      <c r="B1" s="2" t="s">
        <v>2</v>
      </c>
      <c r="C1" s="2" t="s">
        <v>125</v>
      </c>
      <c r="D1" s="2" t="s">
        <v>85</v>
      </c>
      <c r="E1" s="2" t="s">
        <v>87</v>
      </c>
      <c r="F1" s="2" t="s">
        <v>90</v>
      </c>
      <c r="G1" s="2" t="s">
        <v>84</v>
      </c>
      <c r="H1" s="2" t="s">
        <v>7</v>
      </c>
      <c r="I1" s="2" t="s">
        <v>80</v>
      </c>
    </row>
    <row r="2" spans="1:14" ht="14.5" customHeight="1" x14ac:dyDescent="0.35">
      <c r="A2" s="1" t="s">
        <v>1</v>
      </c>
      <c r="B2" s="1">
        <v>1</v>
      </c>
      <c r="C2" s="1">
        <v>3</v>
      </c>
      <c r="F2" s="1">
        <v>18.7</v>
      </c>
      <c r="H2" s="1" t="s">
        <v>96</v>
      </c>
      <c r="L2" s="32" t="s">
        <v>121</v>
      </c>
      <c r="M2" s="27">
        <v>1</v>
      </c>
      <c r="N2" s="28">
        <f>SUMPRODUCT(($D$2:$D$157)*($C$2:$C$157=M2))</f>
        <v>0</v>
      </c>
    </row>
    <row r="3" spans="1:14" x14ac:dyDescent="0.35">
      <c r="A3" s="1" t="s">
        <v>1</v>
      </c>
      <c r="B3" s="1">
        <v>2</v>
      </c>
      <c r="C3" s="1">
        <v>3</v>
      </c>
      <c r="F3" s="1">
        <v>112</v>
      </c>
      <c r="H3" s="1" t="s">
        <v>96</v>
      </c>
      <c r="L3" s="32"/>
      <c r="M3" s="27">
        <v>2</v>
      </c>
      <c r="N3" s="28">
        <f t="shared" ref="N3:N4" si="0">SUMPRODUCT(($D$2:$D$157)*($C$2:$C$157=M3))</f>
        <v>5564.4999999999991</v>
      </c>
    </row>
    <row r="4" spans="1:14" x14ac:dyDescent="0.35">
      <c r="A4" s="1" t="s">
        <v>1</v>
      </c>
      <c r="B4" s="1">
        <v>3</v>
      </c>
      <c r="C4" s="1">
        <v>2</v>
      </c>
      <c r="G4" s="1">
        <v>52.5</v>
      </c>
      <c r="H4" s="1" t="s">
        <v>96</v>
      </c>
      <c r="L4" s="32"/>
      <c r="M4" s="27">
        <v>3</v>
      </c>
      <c r="N4" s="28">
        <f t="shared" si="0"/>
        <v>1535.5</v>
      </c>
    </row>
    <row r="5" spans="1:14" ht="14.5" customHeight="1" x14ac:dyDescent="0.35">
      <c r="A5" s="1" t="s">
        <v>1</v>
      </c>
      <c r="B5" s="1">
        <v>4</v>
      </c>
      <c r="C5" s="1">
        <v>2</v>
      </c>
      <c r="H5" s="1" t="s">
        <v>96</v>
      </c>
      <c r="L5" s="32" t="s">
        <v>122</v>
      </c>
      <c r="M5" s="27">
        <v>1</v>
      </c>
      <c r="N5" s="28">
        <f>SUMPRODUCT(($E$2:$E$157)*($C$2:$C$157=M5))</f>
        <v>0</v>
      </c>
    </row>
    <row r="6" spans="1:14" x14ac:dyDescent="0.35">
      <c r="A6" s="1" t="s">
        <v>1</v>
      </c>
      <c r="B6" s="1">
        <v>5</v>
      </c>
      <c r="C6" s="1">
        <v>2</v>
      </c>
      <c r="G6" s="1">
        <v>38</v>
      </c>
      <c r="H6" s="1" t="s">
        <v>96</v>
      </c>
      <c r="L6" s="32"/>
      <c r="M6" s="27">
        <v>2</v>
      </c>
      <c r="N6" s="28">
        <f t="shared" ref="N6:N7" si="1">SUMPRODUCT(($E$2:$E$157)*($C$2:$C$157=M6))</f>
        <v>278.3</v>
      </c>
    </row>
    <row r="7" spans="1:14" ht="15" customHeight="1" x14ac:dyDescent="0.35">
      <c r="A7" s="1" t="s">
        <v>1</v>
      </c>
      <c r="B7" s="1">
        <v>6</v>
      </c>
      <c r="C7" s="1">
        <v>3</v>
      </c>
      <c r="F7" s="1">
        <f>16+33.5</f>
        <v>49.5</v>
      </c>
      <c r="H7" s="1" t="s">
        <v>96</v>
      </c>
      <c r="L7" s="32"/>
      <c r="M7" s="27">
        <v>3</v>
      </c>
      <c r="N7" s="28">
        <f t="shared" si="1"/>
        <v>329.7</v>
      </c>
    </row>
    <row r="8" spans="1:14" ht="15" customHeight="1" x14ac:dyDescent="0.35">
      <c r="A8" s="1" t="s">
        <v>1</v>
      </c>
      <c r="B8" s="1">
        <v>7</v>
      </c>
      <c r="C8" s="1">
        <v>3</v>
      </c>
      <c r="F8" s="1">
        <v>112</v>
      </c>
      <c r="H8" s="1" t="s">
        <v>96</v>
      </c>
      <c r="L8" s="32" t="s">
        <v>123</v>
      </c>
      <c r="M8" s="27">
        <v>1</v>
      </c>
      <c r="N8" s="28">
        <f>SUMPRODUCT(($F$2:$F$157)*($C$2:$C$157=M8))</f>
        <v>0</v>
      </c>
    </row>
    <row r="9" spans="1:14" ht="15" customHeight="1" x14ac:dyDescent="0.35">
      <c r="A9" s="1" t="s">
        <v>1</v>
      </c>
      <c r="B9" s="1">
        <v>8</v>
      </c>
      <c r="C9" s="1">
        <v>2</v>
      </c>
      <c r="F9" s="1">
        <v>46.5</v>
      </c>
      <c r="H9" s="1" t="s">
        <v>96</v>
      </c>
      <c r="L9" s="32"/>
      <c r="M9" s="27">
        <v>2</v>
      </c>
      <c r="N9" s="28">
        <f t="shared" ref="N9:N10" si="2">SUMPRODUCT(($F$2:$F$157)*($C$2:$C$157=M9))</f>
        <v>2356.8000000000011</v>
      </c>
    </row>
    <row r="10" spans="1:14" ht="15" customHeight="1" x14ac:dyDescent="0.35">
      <c r="A10" s="1" t="s">
        <v>1</v>
      </c>
      <c r="B10" s="1">
        <v>9</v>
      </c>
      <c r="C10" s="1">
        <v>3</v>
      </c>
      <c r="D10" s="1">
        <v>92</v>
      </c>
      <c r="H10" s="1" t="s">
        <v>96</v>
      </c>
      <c r="L10" s="32"/>
      <c r="M10" s="27">
        <v>3</v>
      </c>
      <c r="N10" s="28">
        <f t="shared" si="2"/>
        <v>547.5</v>
      </c>
    </row>
    <row r="11" spans="1:14" ht="15" customHeight="1" x14ac:dyDescent="0.35">
      <c r="A11" s="1" t="s">
        <v>1</v>
      </c>
      <c r="B11" s="1">
        <v>10</v>
      </c>
      <c r="C11" s="1">
        <v>2</v>
      </c>
      <c r="G11" s="1">
        <v>5.5</v>
      </c>
      <c r="H11" s="1" t="s">
        <v>96</v>
      </c>
    </row>
    <row r="12" spans="1:14" ht="15" customHeight="1" x14ac:dyDescent="0.35">
      <c r="A12" s="1" t="s">
        <v>1</v>
      </c>
      <c r="B12" s="1">
        <v>11</v>
      </c>
      <c r="C12" s="1">
        <v>2</v>
      </c>
      <c r="D12" s="1">
        <v>1110.5</v>
      </c>
      <c r="F12" s="1">
        <v>19.2</v>
      </c>
      <c r="G12" s="1">
        <v>230.6</v>
      </c>
      <c r="H12" s="1" t="s">
        <v>96</v>
      </c>
    </row>
    <row r="13" spans="1:14" x14ac:dyDescent="0.35">
      <c r="A13" s="1" t="s">
        <v>1</v>
      </c>
      <c r="B13" s="1">
        <v>12</v>
      </c>
      <c r="C13" s="1">
        <v>2</v>
      </c>
      <c r="D13" s="1">
        <v>135</v>
      </c>
      <c r="H13" s="1" t="s">
        <v>96</v>
      </c>
    </row>
    <row r="14" spans="1:14" x14ac:dyDescent="0.35">
      <c r="A14" s="1" t="s">
        <v>1</v>
      </c>
      <c r="B14" s="1">
        <v>13</v>
      </c>
      <c r="C14" s="1">
        <v>2</v>
      </c>
      <c r="F14" s="1">
        <v>104.1</v>
      </c>
      <c r="H14" s="1" t="s">
        <v>96</v>
      </c>
    </row>
    <row r="15" spans="1:14" x14ac:dyDescent="0.35">
      <c r="A15" s="1" t="s">
        <v>1</v>
      </c>
      <c r="B15" s="1">
        <v>14</v>
      </c>
      <c r="C15" s="1">
        <v>2</v>
      </c>
      <c r="D15" s="1">
        <v>1033</v>
      </c>
      <c r="G15" s="1">
        <v>10.3</v>
      </c>
      <c r="H15" s="1" t="s">
        <v>97</v>
      </c>
    </row>
    <row r="16" spans="1:14" x14ac:dyDescent="0.35">
      <c r="A16" s="1" t="s">
        <v>1</v>
      </c>
      <c r="B16" s="1">
        <v>15</v>
      </c>
      <c r="C16" s="1">
        <v>2</v>
      </c>
      <c r="F16" s="1">
        <v>44.4</v>
      </c>
      <c r="H16" s="1" t="s">
        <v>97</v>
      </c>
    </row>
    <row r="17" spans="1:8" x14ac:dyDescent="0.35">
      <c r="A17" s="1" t="s">
        <v>1</v>
      </c>
      <c r="B17" s="1">
        <v>16</v>
      </c>
      <c r="C17" s="1">
        <v>2</v>
      </c>
      <c r="F17" s="1">
        <v>346.6</v>
      </c>
      <c r="H17" s="1" t="s">
        <v>98</v>
      </c>
    </row>
    <row r="18" spans="1:8" x14ac:dyDescent="0.35">
      <c r="A18" s="1" t="s">
        <v>1</v>
      </c>
      <c r="B18" s="1">
        <v>17</v>
      </c>
      <c r="C18" s="1">
        <v>2</v>
      </c>
      <c r="G18" s="1">
        <v>49.1</v>
      </c>
      <c r="H18" s="1" t="s">
        <v>98</v>
      </c>
    </row>
    <row r="19" spans="1:8" x14ac:dyDescent="0.35">
      <c r="A19" s="1" t="s">
        <v>1</v>
      </c>
      <c r="B19" s="1">
        <v>18</v>
      </c>
      <c r="C19" s="1">
        <v>2</v>
      </c>
      <c r="F19" s="1">
        <v>110.1</v>
      </c>
      <c r="H19" s="1" t="s">
        <v>98</v>
      </c>
    </row>
    <row r="20" spans="1:8" x14ac:dyDescent="0.35">
      <c r="A20" s="1" t="s">
        <v>1</v>
      </c>
      <c r="B20" s="1">
        <v>19</v>
      </c>
      <c r="C20" s="1">
        <v>2</v>
      </c>
      <c r="F20" s="1">
        <f>5</f>
        <v>5</v>
      </c>
      <c r="H20" s="1" t="s">
        <v>98</v>
      </c>
    </row>
    <row r="21" spans="1:8" x14ac:dyDescent="0.35">
      <c r="A21" s="1" t="s">
        <v>1</v>
      </c>
      <c r="B21" s="1">
        <v>20</v>
      </c>
      <c r="C21" s="1">
        <v>2</v>
      </c>
      <c r="E21" s="1">
        <v>196.6</v>
      </c>
      <c r="F21" s="1">
        <f>615.5</f>
        <v>615.5</v>
      </c>
      <c r="H21" s="1" t="s">
        <v>99</v>
      </c>
    </row>
    <row r="22" spans="1:8" x14ac:dyDescent="0.35">
      <c r="A22" s="1" t="s">
        <v>1</v>
      </c>
      <c r="B22" s="1">
        <v>21</v>
      </c>
      <c r="C22" s="1">
        <v>2</v>
      </c>
      <c r="D22" s="1">
        <v>37.1</v>
      </c>
      <c r="F22" s="1">
        <v>331.8</v>
      </c>
      <c r="H22" s="1" t="s">
        <v>99</v>
      </c>
    </row>
    <row r="23" spans="1:8" x14ac:dyDescent="0.35">
      <c r="A23" s="1" t="s">
        <v>1</v>
      </c>
      <c r="B23" s="1">
        <v>22</v>
      </c>
      <c r="C23" s="1">
        <v>3</v>
      </c>
      <c r="D23" s="1">
        <v>60</v>
      </c>
      <c r="H23" s="1" t="s">
        <v>100</v>
      </c>
    </row>
    <row r="24" spans="1:8" x14ac:dyDescent="0.35">
      <c r="A24" s="1" t="s">
        <v>1</v>
      </c>
      <c r="B24" s="1">
        <v>23</v>
      </c>
      <c r="C24" s="1">
        <v>2</v>
      </c>
      <c r="D24" s="1">
        <v>111.4</v>
      </c>
      <c r="H24" s="1" t="s">
        <v>100</v>
      </c>
    </row>
    <row r="25" spans="1:8" x14ac:dyDescent="0.35">
      <c r="A25" s="1" t="s">
        <v>1</v>
      </c>
      <c r="B25" s="1">
        <v>24</v>
      </c>
      <c r="C25" s="1">
        <v>2</v>
      </c>
      <c r="F25" s="1">
        <v>244</v>
      </c>
      <c r="H25" s="1" t="s">
        <v>101</v>
      </c>
    </row>
    <row r="26" spans="1:8" x14ac:dyDescent="0.35">
      <c r="A26" s="1" t="s">
        <v>1</v>
      </c>
      <c r="B26" s="1">
        <v>25</v>
      </c>
      <c r="C26" s="1">
        <v>2</v>
      </c>
      <c r="D26" s="1">
        <v>196.2</v>
      </c>
      <c r="G26" s="1">
        <v>26</v>
      </c>
      <c r="H26" s="1" t="s">
        <v>102</v>
      </c>
    </row>
    <row r="27" spans="1:8" x14ac:dyDescent="0.35">
      <c r="A27" s="1" t="s">
        <v>1</v>
      </c>
      <c r="B27" s="1">
        <v>26</v>
      </c>
      <c r="C27" s="1">
        <v>2</v>
      </c>
      <c r="F27" s="1">
        <v>18.899999999999999</v>
      </c>
      <c r="H27" s="1" t="s">
        <v>102</v>
      </c>
    </row>
    <row r="28" spans="1:8" x14ac:dyDescent="0.35">
      <c r="A28" s="1" t="s">
        <v>1</v>
      </c>
      <c r="B28" s="1">
        <v>27</v>
      </c>
      <c r="C28" s="1">
        <v>2</v>
      </c>
      <c r="D28" s="1">
        <v>267.2</v>
      </c>
      <c r="H28" s="1" t="s">
        <v>102</v>
      </c>
    </row>
    <row r="29" spans="1:8" x14ac:dyDescent="0.35">
      <c r="A29" s="1" t="s">
        <v>1</v>
      </c>
      <c r="B29" s="1">
        <v>28</v>
      </c>
      <c r="C29" s="1">
        <v>2</v>
      </c>
      <c r="F29" s="1">
        <v>125.9</v>
      </c>
      <c r="H29" s="1" t="s">
        <v>102</v>
      </c>
    </row>
    <row r="30" spans="1:8" x14ac:dyDescent="0.35">
      <c r="A30" s="1" t="s">
        <v>1</v>
      </c>
      <c r="B30" s="1">
        <v>29</v>
      </c>
      <c r="C30" s="1">
        <v>2</v>
      </c>
      <c r="D30" s="1">
        <v>131.19999999999999</v>
      </c>
      <c r="H30" s="1" t="s">
        <v>100</v>
      </c>
    </row>
    <row r="31" spans="1:8" x14ac:dyDescent="0.35">
      <c r="A31" s="1" t="s">
        <v>1</v>
      </c>
      <c r="B31" s="1">
        <v>30</v>
      </c>
      <c r="C31" s="1">
        <v>2</v>
      </c>
      <c r="D31" s="1">
        <v>33.4</v>
      </c>
      <c r="H31" s="1" t="s">
        <v>102</v>
      </c>
    </row>
    <row r="32" spans="1:8" x14ac:dyDescent="0.35">
      <c r="A32" s="1" t="s">
        <v>1</v>
      </c>
      <c r="B32" s="1">
        <v>31</v>
      </c>
      <c r="C32" s="1">
        <v>2</v>
      </c>
      <c r="F32" s="1">
        <v>22.5</v>
      </c>
      <c r="H32" s="1" t="s">
        <v>100</v>
      </c>
    </row>
    <row r="33" spans="1:8" x14ac:dyDescent="0.35">
      <c r="A33" s="1" t="s">
        <v>1</v>
      </c>
      <c r="B33" s="1">
        <v>32</v>
      </c>
      <c r="C33" s="1">
        <v>2</v>
      </c>
      <c r="G33" s="1">
        <v>13</v>
      </c>
      <c r="H33" s="1" t="s">
        <v>100</v>
      </c>
    </row>
    <row r="34" spans="1:8" x14ac:dyDescent="0.35">
      <c r="A34" s="1" t="s">
        <v>1</v>
      </c>
      <c r="B34" s="1">
        <v>33</v>
      </c>
      <c r="C34" s="1">
        <v>3</v>
      </c>
      <c r="G34" s="1">
        <v>2</v>
      </c>
      <c r="H34" s="1" t="s">
        <v>100</v>
      </c>
    </row>
    <row r="35" spans="1:8" x14ac:dyDescent="0.35">
      <c r="A35" s="1" t="s">
        <v>1</v>
      </c>
      <c r="B35" s="1">
        <v>34</v>
      </c>
      <c r="C35" s="1">
        <v>3</v>
      </c>
      <c r="D35" s="1">
        <v>81.099999999999994</v>
      </c>
      <c r="H35" s="1" t="s">
        <v>100</v>
      </c>
    </row>
    <row r="36" spans="1:8" x14ac:dyDescent="0.35">
      <c r="A36" s="1" t="s">
        <v>1</v>
      </c>
      <c r="B36" s="1">
        <v>35</v>
      </c>
      <c r="C36" s="1">
        <v>3</v>
      </c>
      <c r="D36" s="1">
        <v>40</v>
      </c>
      <c r="H36" s="1" t="s">
        <v>100</v>
      </c>
    </row>
    <row r="37" spans="1:8" x14ac:dyDescent="0.35">
      <c r="A37" s="1" t="s">
        <v>1</v>
      </c>
      <c r="B37" s="1">
        <v>41</v>
      </c>
      <c r="C37" s="1">
        <v>2</v>
      </c>
      <c r="D37" s="1">
        <v>128.6</v>
      </c>
      <c r="H37" s="1" t="s">
        <v>100</v>
      </c>
    </row>
    <row r="38" spans="1:8" x14ac:dyDescent="0.35">
      <c r="A38" s="1" t="s">
        <v>1</v>
      </c>
      <c r="B38" s="1">
        <v>42</v>
      </c>
      <c r="C38" s="1">
        <v>2</v>
      </c>
      <c r="E38" s="1">
        <v>81.7</v>
      </c>
      <c r="H38" s="1" t="s">
        <v>100</v>
      </c>
    </row>
    <row r="39" spans="1:8" x14ac:dyDescent="0.35">
      <c r="A39" s="1" t="s">
        <v>1</v>
      </c>
      <c r="B39" s="1">
        <v>43</v>
      </c>
      <c r="C39" s="1">
        <v>2</v>
      </c>
      <c r="D39" s="1">
        <v>157.19999999999999</v>
      </c>
      <c r="H39" s="1" t="s">
        <v>100</v>
      </c>
    </row>
    <row r="40" spans="1:8" x14ac:dyDescent="0.35">
      <c r="A40" s="1" t="s">
        <v>1</v>
      </c>
      <c r="B40" s="1">
        <v>44</v>
      </c>
      <c r="C40" s="1">
        <v>3</v>
      </c>
      <c r="D40" s="1">
        <v>122.1</v>
      </c>
      <c r="H40" s="1" t="s">
        <v>100</v>
      </c>
    </row>
    <row r="41" spans="1:8" x14ac:dyDescent="0.35">
      <c r="A41" s="1" t="s">
        <v>1</v>
      </c>
      <c r="B41" s="1">
        <v>45</v>
      </c>
      <c r="C41" s="1">
        <v>2</v>
      </c>
      <c r="D41" s="1">
        <v>45.2</v>
      </c>
      <c r="F41" s="1">
        <v>25.1</v>
      </c>
      <c r="H41" s="1" t="s">
        <v>103</v>
      </c>
    </row>
    <row r="42" spans="1:8" x14ac:dyDescent="0.35">
      <c r="A42" s="1" t="s">
        <v>1</v>
      </c>
      <c r="B42" s="1">
        <v>46</v>
      </c>
      <c r="C42" s="1">
        <v>2</v>
      </c>
      <c r="F42" s="1">
        <v>35.799999999999997</v>
      </c>
      <c r="H42" s="1" t="s">
        <v>103</v>
      </c>
    </row>
    <row r="43" spans="1:8" x14ac:dyDescent="0.35">
      <c r="A43" s="1" t="s">
        <v>1</v>
      </c>
      <c r="B43" s="1">
        <v>47</v>
      </c>
      <c r="C43" s="1">
        <v>2</v>
      </c>
      <c r="F43" s="1">
        <v>15.8</v>
      </c>
      <c r="H43" s="1" t="s">
        <v>103</v>
      </c>
    </row>
    <row r="44" spans="1:8" x14ac:dyDescent="0.35">
      <c r="A44" s="1" t="s">
        <v>1</v>
      </c>
      <c r="B44" s="1">
        <v>48</v>
      </c>
      <c r="C44" s="1">
        <v>2</v>
      </c>
      <c r="D44" s="1">
        <v>55.1</v>
      </c>
      <c r="G44" s="1">
        <v>4.2</v>
      </c>
      <c r="H44" s="1" t="s">
        <v>103</v>
      </c>
    </row>
    <row r="45" spans="1:8" x14ac:dyDescent="0.35">
      <c r="A45" s="1" t="s">
        <v>1</v>
      </c>
      <c r="B45" s="1">
        <v>49</v>
      </c>
      <c r="C45" s="1">
        <v>2</v>
      </c>
      <c r="D45" s="1">
        <v>164.4</v>
      </c>
      <c r="F45" s="1">
        <v>32.4</v>
      </c>
      <c r="H45" s="1" t="s">
        <v>103</v>
      </c>
    </row>
    <row r="46" spans="1:8" x14ac:dyDescent="0.35">
      <c r="A46" s="1" t="s">
        <v>1</v>
      </c>
      <c r="B46" s="1">
        <v>50</v>
      </c>
      <c r="C46" s="1">
        <v>3</v>
      </c>
      <c r="D46" s="1">
        <v>13.2</v>
      </c>
      <c r="F46" s="1">
        <v>14.4</v>
      </c>
      <c r="H46" s="1" t="s">
        <v>103</v>
      </c>
    </row>
    <row r="47" spans="1:8" x14ac:dyDescent="0.35">
      <c r="A47" s="1" t="s">
        <v>1</v>
      </c>
      <c r="B47" s="1">
        <v>51</v>
      </c>
      <c r="C47" s="1">
        <v>3</v>
      </c>
      <c r="E47" s="1">
        <v>110.7</v>
      </c>
      <c r="H47" s="1" t="s">
        <v>104</v>
      </c>
    </row>
    <row r="48" spans="1:8" x14ac:dyDescent="0.35">
      <c r="A48" s="1" t="s">
        <v>1</v>
      </c>
      <c r="B48" s="1">
        <v>52</v>
      </c>
      <c r="C48" s="1">
        <v>3</v>
      </c>
      <c r="F48" s="1">
        <v>13.3</v>
      </c>
      <c r="H48" s="1" t="s">
        <v>105</v>
      </c>
    </row>
    <row r="49" spans="1:8" x14ac:dyDescent="0.35">
      <c r="A49" s="1" t="s">
        <v>1</v>
      </c>
      <c r="B49" s="1">
        <v>53</v>
      </c>
      <c r="C49" s="1">
        <v>3</v>
      </c>
      <c r="H49" s="1" t="s">
        <v>104</v>
      </c>
    </row>
    <row r="50" spans="1:8" x14ac:dyDescent="0.35">
      <c r="A50" s="1" t="s">
        <v>1</v>
      </c>
      <c r="B50" s="1">
        <v>54</v>
      </c>
      <c r="C50" s="1">
        <v>3</v>
      </c>
      <c r="F50" s="1">
        <v>41.8</v>
      </c>
      <c r="H50" s="1" t="s">
        <v>104</v>
      </c>
    </row>
    <row r="51" spans="1:8" x14ac:dyDescent="0.35">
      <c r="A51" s="1" t="s">
        <v>1</v>
      </c>
      <c r="B51" s="1">
        <v>55</v>
      </c>
      <c r="C51" s="1">
        <v>2</v>
      </c>
      <c r="F51" s="1">
        <v>1.8</v>
      </c>
      <c r="H51" s="1" t="s">
        <v>104</v>
      </c>
    </row>
    <row r="52" spans="1:8" x14ac:dyDescent="0.35">
      <c r="A52" s="1" t="s">
        <v>1</v>
      </c>
      <c r="B52" s="1">
        <v>56</v>
      </c>
      <c r="C52" s="1">
        <v>2</v>
      </c>
      <c r="D52" s="1">
        <v>83.8</v>
      </c>
      <c r="H52" s="1" t="s">
        <v>106</v>
      </c>
    </row>
    <row r="53" spans="1:8" x14ac:dyDescent="0.35">
      <c r="A53" s="1" t="s">
        <v>1</v>
      </c>
      <c r="B53" s="1">
        <v>57</v>
      </c>
      <c r="C53" s="1" t="s">
        <v>5</v>
      </c>
      <c r="E53" s="1">
        <v>251.1</v>
      </c>
      <c r="F53" s="1">
        <v>180.4</v>
      </c>
    </row>
    <row r="54" spans="1:8" x14ac:dyDescent="0.35">
      <c r="A54" s="1" t="s">
        <v>1</v>
      </c>
      <c r="B54" s="1">
        <v>58</v>
      </c>
      <c r="C54" s="1">
        <v>3</v>
      </c>
      <c r="D54" s="1">
        <v>404.2</v>
      </c>
      <c r="F54" s="1">
        <v>137.80000000000001</v>
      </c>
      <c r="H54" s="1" t="s">
        <v>106</v>
      </c>
    </row>
    <row r="55" spans="1:8" x14ac:dyDescent="0.35">
      <c r="A55" s="1" t="s">
        <v>1</v>
      </c>
      <c r="B55" s="1">
        <v>59</v>
      </c>
      <c r="C55" s="1">
        <v>3</v>
      </c>
      <c r="H55" s="1" t="s">
        <v>106</v>
      </c>
    </row>
    <row r="56" spans="1:8" x14ac:dyDescent="0.35">
      <c r="A56" s="1" t="s">
        <v>1</v>
      </c>
      <c r="B56" s="1">
        <v>60</v>
      </c>
      <c r="C56" s="1" t="s">
        <v>5</v>
      </c>
      <c r="E56" s="1">
        <v>120</v>
      </c>
      <c r="F56" s="1">
        <v>193.2</v>
      </c>
      <c r="H56" s="1" t="s">
        <v>98</v>
      </c>
    </row>
    <row r="57" spans="1:8" x14ac:dyDescent="0.35">
      <c r="A57" s="1" t="s">
        <v>1</v>
      </c>
      <c r="B57" s="1">
        <v>61</v>
      </c>
      <c r="C57" s="1">
        <v>2</v>
      </c>
      <c r="D57" s="1">
        <v>393.2</v>
      </c>
      <c r="F57" s="1">
        <v>156.9</v>
      </c>
      <c r="H57" s="1" t="s">
        <v>98</v>
      </c>
    </row>
    <row r="58" spans="1:8" x14ac:dyDescent="0.35">
      <c r="A58" s="1" t="s">
        <v>1</v>
      </c>
      <c r="B58" s="1">
        <v>62</v>
      </c>
      <c r="C58" s="1">
        <v>2</v>
      </c>
      <c r="D58" s="1">
        <v>188.1</v>
      </c>
      <c r="H58" s="1" t="s">
        <v>98</v>
      </c>
    </row>
    <row r="59" spans="1:8" x14ac:dyDescent="0.35">
      <c r="A59" s="1" t="s">
        <v>1</v>
      </c>
      <c r="B59" s="1">
        <v>63</v>
      </c>
      <c r="C59" s="1">
        <v>3</v>
      </c>
      <c r="D59" s="1">
        <v>3.5</v>
      </c>
      <c r="H59" s="1" t="s">
        <v>107</v>
      </c>
    </row>
    <row r="60" spans="1:8" x14ac:dyDescent="0.35">
      <c r="A60" s="1" t="s">
        <v>1</v>
      </c>
      <c r="B60" s="1">
        <v>64</v>
      </c>
      <c r="C60" s="1" t="s">
        <v>5</v>
      </c>
      <c r="E60" s="1">
        <v>200.9</v>
      </c>
    </row>
    <row r="61" spans="1:8" x14ac:dyDescent="0.35">
      <c r="A61" s="1" t="s">
        <v>1</v>
      </c>
      <c r="B61" s="1">
        <v>65</v>
      </c>
      <c r="C61" s="1">
        <v>2</v>
      </c>
      <c r="D61" s="1">
        <v>162.19999999999999</v>
      </c>
      <c r="H61" s="1" t="s">
        <v>107</v>
      </c>
    </row>
    <row r="62" spans="1:8" x14ac:dyDescent="0.35">
      <c r="A62" s="1" t="s">
        <v>1</v>
      </c>
      <c r="B62" s="1">
        <v>66</v>
      </c>
      <c r="C62" s="1">
        <v>2</v>
      </c>
      <c r="D62" s="1">
        <v>82.4</v>
      </c>
      <c r="H62" s="1" t="s">
        <v>107</v>
      </c>
    </row>
    <row r="63" spans="1:8" x14ac:dyDescent="0.35">
      <c r="A63" s="1" t="s">
        <v>1</v>
      </c>
      <c r="B63" s="1">
        <v>67</v>
      </c>
      <c r="C63" s="1">
        <v>2</v>
      </c>
      <c r="D63" s="1">
        <v>103.3</v>
      </c>
      <c r="H63" s="1" t="s">
        <v>107</v>
      </c>
    </row>
    <row r="64" spans="1:8" x14ac:dyDescent="0.35">
      <c r="A64" s="1" t="s">
        <v>1</v>
      </c>
      <c r="B64" s="1">
        <v>68</v>
      </c>
      <c r="C64" s="1">
        <v>2</v>
      </c>
      <c r="D64" s="1">
        <v>572.20000000000005</v>
      </c>
      <c r="H64" s="1" t="s">
        <v>107</v>
      </c>
    </row>
    <row r="65" spans="1:8" x14ac:dyDescent="0.35">
      <c r="A65" s="1" t="s">
        <v>1</v>
      </c>
      <c r="B65" s="1">
        <v>69</v>
      </c>
      <c r="C65" s="1">
        <v>2</v>
      </c>
      <c r="D65" s="1">
        <v>280.2</v>
      </c>
      <c r="H65" s="1" t="s">
        <v>107</v>
      </c>
    </row>
    <row r="66" spans="1:8" x14ac:dyDescent="0.35">
      <c r="A66" s="1" t="s">
        <v>1</v>
      </c>
      <c r="B66" s="1">
        <v>70</v>
      </c>
      <c r="C66" s="1">
        <v>3</v>
      </c>
      <c r="D66" s="1">
        <v>115.9</v>
      </c>
      <c r="H66" s="1" t="s">
        <v>96</v>
      </c>
    </row>
    <row r="67" spans="1:8" x14ac:dyDescent="0.35">
      <c r="A67" s="1" t="s">
        <v>1</v>
      </c>
      <c r="B67" s="1">
        <v>71</v>
      </c>
      <c r="C67" s="1">
        <v>3</v>
      </c>
      <c r="E67" s="1">
        <v>7.5</v>
      </c>
      <c r="H67" s="1" t="s">
        <v>96</v>
      </c>
    </row>
    <row r="68" spans="1:8" x14ac:dyDescent="0.35">
      <c r="A68" s="1" t="s">
        <v>1</v>
      </c>
      <c r="B68" s="1">
        <v>72</v>
      </c>
      <c r="C68" s="1">
        <v>2</v>
      </c>
      <c r="D68" s="1">
        <v>23.6</v>
      </c>
      <c r="F68" s="1">
        <v>54.5</v>
      </c>
      <c r="H68" s="1" t="s">
        <v>96</v>
      </c>
    </row>
    <row r="69" spans="1:8" x14ac:dyDescent="0.35">
      <c r="A69" s="1" t="s">
        <v>1</v>
      </c>
      <c r="B69" s="1">
        <v>73</v>
      </c>
      <c r="C69" s="1">
        <v>2</v>
      </c>
      <c r="D69" s="1">
        <v>70</v>
      </c>
      <c r="H69" s="1" t="s">
        <v>98</v>
      </c>
    </row>
    <row r="70" spans="1:8" x14ac:dyDescent="0.35">
      <c r="A70" s="1" t="s">
        <v>1</v>
      </c>
      <c r="B70" s="1">
        <v>74</v>
      </c>
      <c r="C70" s="1">
        <v>3</v>
      </c>
      <c r="E70" s="1">
        <v>211.5</v>
      </c>
      <c r="H70" s="1" t="s">
        <v>104</v>
      </c>
    </row>
    <row r="71" spans="1:8" x14ac:dyDescent="0.35">
      <c r="A71" s="1" t="s">
        <v>1</v>
      </c>
      <c r="B71" s="1">
        <v>75</v>
      </c>
      <c r="C71" s="1" t="s">
        <v>4</v>
      </c>
      <c r="F71" s="1">
        <v>58</v>
      </c>
    </row>
    <row r="72" spans="1:8" x14ac:dyDescent="0.35">
      <c r="A72" s="1" t="s">
        <v>1</v>
      </c>
      <c r="B72" s="1">
        <v>76</v>
      </c>
      <c r="C72" s="1">
        <v>3</v>
      </c>
      <c r="F72" s="1">
        <v>40</v>
      </c>
      <c r="H72" s="1" t="s">
        <v>104</v>
      </c>
    </row>
    <row r="73" spans="1:8" x14ac:dyDescent="0.35">
      <c r="A73" s="1" t="s">
        <v>1</v>
      </c>
      <c r="B73" s="1">
        <v>77</v>
      </c>
      <c r="C73" s="1">
        <v>3</v>
      </c>
      <c r="F73" s="1">
        <v>4</v>
      </c>
      <c r="H73" s="1" t="s">
        <v>107</v>
      </c>
    </row>
    <row r="74" spans="1:8" x14ac:dyDescent="0.35">
      <c r="A74" s="1" t="s">
        <v>1</v>
      </c>
      <c r="B74" s="1">
        <v>78</v>
      </c>
      <c r="C74" s="1">
        <v>3</v>
      </c>
      <c r="F74" s="1">
        <v>4</v>
      </c>
    </row>
    <row r="75" spans="1:8" x14ac:dyDescent="0.35">
      <c r="A75" s="1" t="s">
        <v>1</v>
      </c>
      <c r="B75" s="1">
        <v>79</v>
      </c>
      <c r="C75" s="1">
        <v>3</v>
      </c>
      <c r="D75" s="1">
        <v>236.5</v>
      </c>
    </row>
    <row r="76" spans="1:8" x14ac:dyDescent="0.35">
      <c r="A76" s="1" t="s">
        <v>1</v>
      </c>
      <c r="B76" s="1">
        <v>80</v>
      </c>
      <c r="C76" s="1">
        <v>3</v>
      </c>
      <c r="D76" s="1">
        <v>367</v>
      </c>
    </row>
    <row r="77" spans="1:8" x14ac:dyDescent="0.35">
      <c r="A77" s="1" t="s">
        <v>1</v>
      </c>
      <c r="C77" s="1" t="s">
        <v>6</v>
      </c>
      <c r="F77" s="1">
        <v>4</v>
      </c>
    </row>
    <row r="96" spans="2:4" x14ac:dyDescent="0.35">
      <c r="B96"/>
      <c r="C96"/>
      <c r="D96"/>
    </row>
    <row r="97" spans="2:4" x14ac:dyDescent="0.35">
      <c r="B97"/>
      <c r="C97"/>
      <c r="D97"/>
    </row>
    <row r="98" spans="2:4" x14ac:dyDescent="0.35">
      <c r="B98"/>
      <c r="C98"/>
      <c r="D98"/>
    </row>
    <row r="99" spans="2:4" x14ac:dyDescent="0.35">
      <c r="B99"/>
      <c r="C99"/>
      <c r="D99"/>
    </row>
    <row r="100" spans="2:4" x14ac:dyDescent="0.35">
      <c r="B100"/>
      <c r="C100"/>
      <c r="D100"/>
    </row>
    <row r="101" spans="2:4" x14ac:dyDescent="0.35">
      <c r="B101"/>
      <c r="C101"/>
      <c r="D101"/>
    </row>
    <row r="102" spans="2:4" x14ac:dyDescent="0.35">
      <c r="B102"/>
      <c r="C102"/>
      <c r="D102"/>
    </row>
    <row r="103" spans="2:4" x14ac:dyDescent="0.35">
      <c r="B103"/>
      <c r="C103"/>
      <c r="D103"/>
    </row>
    <row r="104" spans="2:4" x14ac:dyDescent="0.35">
      <c r="B104"/>
      <c r="C104"/>
      <c r="D104"/>
    </row>
    <row r="105" spans="2:4" x14ac:dyDescent="0.35">
      <c r="B105"/>
      <c r="C105"/>
      <c r="D105"/>
    </row>
    <row r="106" spans="2:4" x14ac:dyDescent="0.35">
      <c r="B106"/>
      <c r="C106"/>
      <c r="D106"/>
    </row>
    <row r="107" spans="2:4" x14ac:dyDescent="0.35">
      <c r="B107"/>
      <c r="C107"/>
      <c r="D107"/>
    </row>
    <row r="108" spans="2:4" x14ac:dyDescent="0.35">
      <c r="B108"/>
      <c r="C108"/>
      <c r="D108"/>
    </row>
    <row r="109" spans="2:4" x14ac:dyDescent="0.35">
      <c r="B109"/>
      <c r="C109"/>
      <c r="D109"/>
    </row>
    <row r="110" spans="2:4" x14ac:dyDescent="0.35">
      <c r="B110"/>
      <c r="C110"/>
      <c r="D110"/>
    </row>
    <row r="111" spans="2:4" x14ac:dyDescent="0.35">
      <c r="B111"/>
      <c r="C111"/>
      <c r="D111"/>
    </row>
    <row r="112" spans="2:4" x14ac:dyDescent="0.35">
      <c r="B112"/>
      <c r="C112"/>
      <c r="D112"/>
    </row>
    <row r="113" spans="2:4" x14ac:dyDescent="0.35">
      <c r="B113"/>
      <c r="C113"/>
      <c r="D113"/>
    </row>
    <row r="114" spans="2:4" x14ac:dyDescent="0.35">
      <c r="B114"/>
      <c r="C114"/>
      <c r="D114"/>
    </row>
    <row r="115" spans="2:4" x14ac:dyDescent="0.35">
      <c r="B115"/>
      <c r="C115"/>
      <c r="D115"/>
    </row>
    <row r="116" spans="2:4" x14ac:dyDescent="0.35">
      <c r="B116"/>
      <c r="C116"/>
      <c r="D116"/>
    </row>
    <row r="117" spans="2:4" x14ac:dyDescent="0.35">
      <c r="B117"/>
      <c r="C117"/>
      <c r="D117"/>
    </row>
    <row r="118" spans="2:4" x14ac:dyDescent="0.35">
      <c r="B118"/>
      <c r="C118"/>
      <c r="D118"/>
    </row>
    <row r="119" spans="2:4" x14ac:dyDescent="0.35">
      <c r="B119"/>
      <c r="C119"/>
      <c r="D119"/>
    </row>
    <row r="120" spans="2:4" x14ac:dyDescent="0.35">
      <c r="B120"/>
      <c r="C120"/>
      <c r="D120"/>
    </row>
    <row r="121" spans="2:4" x14ac:dyDescent="0.35">
      <c r="B121"/>
      <c r="C121"/>
      <c r="D121"/>
    </row>
    <row r="122" spans="2:4" x14ac:dyDescent="0.35">
      <c r="B122"/>
      <c r="C122"/>
      <c r="D122"/>
    </row>
    <row r="123" spans="2:4" x14ac:dyDescent="0.35">
      <c r="B123"/>
      <c r="C123"/>
      <c r="D123"/>
    </row>
    <row r="124" spans="2:4" x14ac:dyDescent="0.35">
      <c r="B124"/>
      <c r="C124"/>
      <c r="D124"/>
    </row>
    <row r="125" spans="2:4" x14ac:dyDescent="0.35">
      <c r="B125"/>
      <c r="C125"/>
      <c r="D125"/>
    </row>
    <row r="126" spans="2:4" x14ac:dyDescent="0.35">
      <c r="B126"/>
      <c r="C126"/>
      <c r="D126"/>
    </row>
    <row r="127" spans="2:4" x14ac:dyDescent="0.35">
      <c r="B127"/>
      <c r="C127"/>
      <c r="D127"/>
    </row>
    <row r="128" spans="2:4" x14ac:dyDescent="0.35">
      <c r="B128"/>
      <c r="C128"/>
      <c r="D128"/>
    </row>
    <row r="129" spans="2:4" x14ac:dyDescent="0.35">
      <c r="B129"/>
      <c r="C129"/>
      <c r="D129"/>
    </row>
    <row r="130" spans="2:4" x14ac:dyDescent="0.35">
      <c r="B130"/>
      <c r="C130"/>
      <c r="D130"/>
    </row>
    <row r="131" spans="2:4" x14ac:dyDescent="0.35">
      <c r="B131"/>
      <c r="C131"/>
      <c r="D131"/>
    </row>
    <row r="132" spans="2:4" x14ac:dyDescent="0.35">
      <c r="B132"/>
      <c r="C132"/>
      <c r="D132"/>
    </row>
    <row r="133" spans="2:4" x14ac:dyDescent="0.35">
      <c r="B133"/>
      <c r="C133"/>
      <c r="D133"/>
    </row>
    <row r="134" spans="2:4" x14ac:dyDescent="0.35">
      <c r="B134"/>
      <c r="C134"/>
      <c r="D134"/>
    </row>
    <row r="135" spans="2:4" x14ac:dyDescent="0.35">
      <c r="B135"/>
      <c r="C135"/>
      <c r="D135"/>
    </row>
    <row r="136" spans="2:4" x14ac:dyDescent="0.35">
      <c r="B136"/>
      <c r="C136"/>
      <c r="D136"/>
    </row>
    <row r="137" spans="2:4" x14ac:dyDescent="0.35">
      <c r="B137"/>
      <c r="C137"/>
      <c r="D137"/>
    </row>
    <row r="138" spans="2:4" x14ac:dyDescent="0.35">
      <c r="B138"/>
      <c r="C138"/>
      <c r="D138"/>
    </row>
    <row r="139" spans="2:4" x14ac:dyDescent="0.35">
      <c r="B139"/>
      <c r="C139"/>
      <c r="D139"/>
    </row>
    <row r="140" spans="2:4" x14ac:dyDescent="0.35">
      <c r="B140"/>
      <c r="C140"/>
      <c r="D140"/>
    </row>
    <row r="141" spans="2:4" x14ac:dyDescent="0.35">
      <c r="B141"/>
      <c r="C141"/>
      <c r="D141"/>
    </row>
    <row r="142" spans="2:4" x14ac:dyDescent="0.35">
      <c r="B142"/>
      <c r="C142"/>
      <c r="D142"/>
    </row>
    <row r="143" spans="2:4" x14ac:dyDescent="0.35">
      <c r="B143"/>
      <c r="C143"/>
      <c r="D143"/>
    </row>
    <row r="144" spans="2:4" x14ac:dyDescent="0.35">
      <c r="B144"/>
      <c r="C144"/>
      <c r="D144"/>
    </row>
    <row r="145" spans="2:4" x14ac:dyDescent="0.35">
      <c r="B145"/>
      <c r="C145"/>
      <c r="D145"/>
    </row>
    <row r="146" spans="2:4" x14ac:dyDescent="0.35">
      <c r="B146"/>
      <c r="C146"/>
      <c r="D146"/>
    </row>
    <row r="147" spans="2:4" x14ac:dyDescent="0.35">
      <c r="B147"/>
      <c r="C147"/>
      <c r="D147"/>
    </row>
    <row r="148" spans="2:4" x14ac:dyDescent="0.35">
      <c r="B148"/>
      <c r="C148"/>
      <c r="D148"/>
    </row>
    <row r="149" spans="2:4" x14ac:dyDescent="0.35">
      <c r="B149"/>
      <c r="C149"/>
      <c r="D149"/>
    </row>
    <row r="150" spans="2:4" x14ac:dyDescent="0.35">
      <c r="B150"/>
      <c r="C150"/>
      <c r="D150"/>
    </row>
    <row r="151" spans="2:4" x14ac:dyDescent="0.35">
      <c r="B151"/>
      <c r="C151"/>
      <c r="D151"/>
    </row>
    <row r="152" spans="2:4" x14ac:dyDescent="0.35">
      <c r="B152"/>
      <c r="C152"/>
      <c r="D152"/>
    </row>
    <row r="153" spans="2:4" x14ac:dyDescent="0.35">
      <c r="B153"/>
      <c r="C153"/>
      <c r="D153"/>
    </row>
    <row r="154" spans="2:4" x14ac:dyDescent="0.35">
      <c r="B154"/>
      <c r="C154"/>
      <c r="D154"/>
    </row>
  </sheetData>
  <mergeCells count="3">
    <mergeCell ref="L2:L4"/>
    <mergeCell ref="L5:L7"/>
    <mergeCell ref="L8:L10"/>
  </mergeCells>
  <dataValidations count="3">
    <dataValidation type="list" allowBlank="1" showInputMessage="1" showErrorMessage="1" sqref="H15:H36">
      <formula1>"Bâtiment 1, Bâtiment 2, Bâtiment 2bis, Bâtiment 3, Bâtiment 3ter, Bâtiment 4, Bâtiment 4bis, bâtiment 5, Bâtiment 5bis, Bâtiment 6, Bâtiment 7, "</formula1>
    </dataValidation>
    <dataValidation type="list" allowBlank="1" showInputMessage="1" showErrorMessage="1" sqref="H37:H51">
      <formula1>"Bâtiment 1, Bâtiment 2, Bâtiment 2bis, Bâtiment 3, Bâtiment 3ter, Bâtiment 4, Bâtiment 4bis, bâtiment 5, Bâtiment 5bis, Bâtiment 6, Bâtiment 7,Bâtiment 9 "</formula1>
    </dataValidation>
    <dataValidation type="list" allowBlank="1" showInputMessage="1" showErrorMessage="1" sqref="H52:H65 H77 H69:H72">
      <formula1>"Bâtiment 1, Bâtiment 2, Bâtiment 2bis, Bâtiment 3, Bâtiment 3ter, Bâtiment 4, Bâtiment 4bis, bâtiment 5, Bâtiment 5bis, Bâtiment 6, Bâtiment 7,Bâtiment 9, Bâtiment 12 "</formula1>
    </dataValidation>
  </dataValidations>
  <pageMargins left="0.7" right="0.7" top="0.75" bottom="0.75" header="0.3" footer="0.3"/>
  <pageSetup paperSize="9" scale="96" orientation="portrait" r:id="rId1"/>
  <ignoredErrors>
    <ignoredError sqref="H60 H71" listDataValidation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zoomScale="85" zoomScaleNormal="85" workbookViewId="0">
      <selection activeCell="Q17" sqref="Q17"/>
    </sheetView>
  </sheetViews>
  <sheetFormatPr baseColWidth="10" defaultColWidth="11.453125" defaultRowHeight="14.5" x14ac:dyDescent="0.35"/>
  <cols>
    <col min="1" max="1" width="26.453125" style="1" customWidth="1"/>
    <col min="2" max="2" width="23.54296875" style="1" customWidth="1"/>
    <col min="3" max="7" width="15.81640625" style="1" customWidth="1"/>
    <col min="8" max="8" width="36.7265625" style="1" customWidth="1"/>
    <col min="9" max="16384" width="11.453125" style="1"/>
  </cols>
  <sheetData>
    <row r="1" spans="1:18" s="2" customFormat="1" ht="43.5" x14ac:dyDescent="0.35">
      <c r="A1" s="2" t="s">
        <v>0</v>
      </c>
      <c r="B1" s="2" t="s">
        <v>2</v>
      </c>
      <c r="C1" s="2" t="s">
        <v>3</v>
      </c>
      <c r="D1" s="2" t="s">
        <v>85</v>
      </c>
      <c r="E1" s="10" t="s">
        <v>87</v>
      </c>
      <c r="F1" s="2" t="s">
        <v>90</v>
      </c>
      <c r="G1" s="2" t="s">
        <v>84</v>
      </c>
      <c r="H1" s="2" t="s">
        <v>7</v>
      </c>
      <c r="I1" s="2" t="s">
        <v>80</v>
      </c>
    </row>
    <row r="2" spans="1:18" ht="14.5" customHeight="1" x14ac:dyDescent="0.35">
      <c r="A2" s="1" t="s">
        <v>29</v>
      </c>
      <c r="B2" s="1">
        <v>1</v>
      </c>
      <c r="C2" s="1">
        <v>2</v>
      </c>
      <c r="H2" s="1" t="s">
        <v>127</v>
      </c>
      <c r="P2" s="32" t="s">
        <v>121</v>
      </c>
      <c r="Q2" s="27">
        <v>1</v>
      </c>
      <c r="R2" s="28">
        <f>SUMPRODUCT(($D$2:$D$157)*($C$2:$C$157=Q2))</f>
        <v>963.5</v>
      </c>
    </row>
    <row r="3" spans="1:18" x14ac:dyDescent="0.35">
      <c r="A3" s="1" t="s">
        <v>29</v>
      </c>
      <c r="B3" s="1">
        <v>2</v>
      </c>
      <c r="C3" s="1">
        <v>3</v>
      </c>
      <c r="F3" s="1">
        <v>1</v>
      </c>
      <c r="H3" s="1" t="s">
        <v>128</v>
      </c>
      <c r="P3" s="32"/>
      <c r="Q3" s="27">
        <v>2</v>
      </c>
      <c r="R3" s="28">
        <f t="shared" ref="R3:R4" si="0">SUMPRODUCT(($D$2:$D$157)*($C$2:$C$157=Q3))</f>
        <v>823</v>
      </c>
    </row>
    <row r="4" spans="1:18" x14ac:dyDescent="0.35">
      <c r="A4" s="1" t="s">
        <v>29</v>
      </c>
      <c r="B4" s="1">
        <v>3</v>
      </c>
      <c r="C4" s="1">
        <v>2</v>
      </c>
      <c r="D4" s="1">
        <v>22</v>
      </c>
      <c r="H4" s="1" t="s">
        <v>57</v>
      </c>
      <c r="P4" s="32"/>
      <c r="Q4" s="27">
        <v>3</v>
      </c>
      <c r="R4" s="28">
        <f t="shared" si="0"/>
        <v>0</v>
      </c>
    </row>
    <row r="5" spans="1:18" ht="17.5" customHeight="1" x14ac:dyDescent="0.35">
      <c r="A5" s="1" t="s">
        <v>29</v>
      </c>
      <c r="B5" s="1">
        <v>4</v>
      </c>
      <c r="C5" s="1">
        <v>2</v>
      </c>
      <c r="D5" s="1">
        <v>755</v>
      </c>
      <c r="F5" s="1">
        <v>80</v>
      </c>
      <c r="H5" s="1" t="s">
        <v>129</v>
      </c>
      <c r="P5" s="32" t="s">
        <v>122</v>
      </c>
      <c r="Q5" s="27">
        <v>1</v>
      </c>
      <c r="R5" s="28">
        <f>SUMPRODUCT(($E$2:$E$157)*($C$2:$C$157=Q5))</f>
        <v>7</v>
      </c>
    </row>
    <row r="6" spans="1:18" x14ac:dyDescent="0.35">
      <c r="A6" s="1" t="s">
        <v>29</v>
      </c>
      <c r="B6" s="1">
        <v>5</v>
      </c>
      <c r="C6" s="1">
        <v>2</v>
      </c>
      <c r="D6" s="1">
        <v>30</v>
      </c>
      <c r="F6" s="1">
        <v>57</v>
      </c>
      <c r="H6" s="1" t="s">
        <v>130</v>
      </c>
      <c r="P6" s="32"/>
      <c r="Q6" s="27">
        <v>2</v>
      </c>
      <c r="R6" s="28">
        <f t="shared" ref="R6:R7" si="1">SUMPRODUCT(($E$2:$E$157)*($C$2:$C$157=Q6))</f>
        <v>0</v>
      </c>
    </row>
    <row r="7" spans="1:18" x14ac:dyDescent="0.35">
      <c r="A7" s="1" t="s">
        <v>29</v>
      </c>
      <c r="B7" s="1">
        <v>6</v>
      </c>
      <c r="C7" s="1">
        <v>2</v>
      </c>
      <c r="F7" s="1">
        <v>40</v>
      </c>
      <c r="H7" s="1" t="s">
        <v>131</v>
      </c>
      <c r="P7" s="32"/>
      <c r="Q7" s="27">
        <v>3</v>
      </c>
      <c r="R7" s="28">
        <f t="shared" si="1"/>
        <v>0</v>
      </c>
    </row>
    <row r="8" spans="1:18" ht="17.5" customHeight="1" x14ac:dyDescent="0.35">
      <c r="A8" s="1" t="s">
        <v>29</v>
      </c>
      <c r="B8" s="1">
        <v>7</v>
      </c>
      <c r="C8" s="1">
        <v>1</v>
      </c>
      <c r="H8" s="1" t="s">
        <v>132</v>
      </c>
      <c r="P8" s="32" t="s">
        <v>123</v>
      </c>
      <c r="Q8" s="27">
        <v>1</v>
      </c>
      <c r="R8" s="28">
        <f>SUMPRODUCT(($F$2:$F$157)*($C$2:$C$157=Q8))</f>
        <v>637</v>
      </c>
    </row>
    <row r="9" spans="1:18" x14ac:dyDescent="0.35">
      <c r="A9" s="1" t="s">
        <v>29</v>
      </c>
      <c r="B9" s="1">
        <v>8</v>
      </c>
      <c r="C9" s="1">
        <v>1</v>
      </c>
      <c r="D9" s="1">
        <v>14.5</v>
      </c>
      <c r="H9" s="1" t="s">
        <v>132</v>
      </c>
      <c r="P9" s="32"/>
      <c r="Q9" s="27">
        <v>2</v>
      </c>
      <c r="R9" s="28">
        <f t="shared" ref="R9:R10" si="2">SUMPRODUCT(($F$2:$F$157)*($C$2:$C$157=Q9))</f>
        <v>215</v>
      </c>
    </row>
    <row r="10" spans="1:18" x14ac:dyDescent="0.35">
      <c r="A10" s="1" t="s">
        <v>29</v>
      </c>
      <c r="B10" s="1">
        <v>9</v>
      </c>
      <c r="C10" s="1">
        <v>2</v>
      </c>
      <c r="D10" s="1">
        <v>16</v>
      </c>
      <c r="H10" s="1" t="s">
        <v>133</v>
      </c>
      <c r="P10" s="32"/>
      <c r="Q10" s="27">
        <v>3</v>
      </c>
      <c r="R10" s="28">
        <f t="shared" si="2"/>
        <v>244</v>
      </c>
    </row>
    <row r="11" spans="1:18" x14ac:dyDescent="0.35">
      <c r="A11" s="1" t="s">
        <v>29</v>
      </c>
      <c r="B11" s="1">
        <v>10</v>
      </c>
      <c r="C11" s="1">
        <v>1</v>
      </c>
      <c r="D11" s="1">
        <v>326</v>
      </c>
      <c r="F11" s="1">
        <v>11</v>
      </c>
      <c r="H11" s="1" t="s">
        <v>134</v>
      </c>
    </row>
    <row r="12" spans="1:18" x14ac:dyDescent="0.35">
      <c r="A12" s="1" t="s">
        <v>29</v>
      </c>
      <c r="B12" s="1">
        <v>11</v>
      </c>
      <c r="C12" s="1">
        <v>1</v>
      </c>
      <c r="D12" s="1">
        <v>141</v>
      </c>
      <c r="F12" s="1">
        <v>82</v>
      </c>
      <c r="H12" s="1" t="s">
        <v>135</v>
      </c>
    </row>
    <row r="13" spans="1:18" x14ac:dyDescent="0.35">
      <c r="A13" s="1" t="s">
        <v>29</v>
      </c>
      <c r="B13" s="1">
        <v>12</v>
      </c>
      <c r="C13" s="1">
        <v>1</v>
      </c>
      <c r="F13" s="1">
        <v>55</v>
      </c>
      <c r="H13" s="1" t="s">
        <v>136</v>
      </c>
    </row>
    <row r="14" spans="1:18" x14ac:dyDescent="0.35">
      <c r="A14" s="1" t="s">
        <v>29</v>
      </c>
      <c r="B14" s="1">
        <v>13</v>
      </c>
      <c r="C14" s="1">
        <v>1</v>
      </c>
      <c r="H14" s="1" t="s">
        <v>134</v>
      </c>
    </row>
    <row r="15" spans="1:18" x14ac:dyDescent="0.35">
      <c r="A15" s="1" t="s">
        <v>29</v>
      </c>
      <c r="B15" s="1">
        <v>14</v>
      </c>
      <c r="C15" s="1">
        <v>3</v>
      </c>
      <c r="H15" s="1" t="s">
        <v>137</v>
      </c>
    </row>
    <row r="16" spans="1:18" x14ac:dyDescent="0.35">
      <c r="A16" s="1" t="s">
        <v>29</v>
      </c>
      <c r="B16" s="1">
        <v>15</v>
      </c>
      <c r="C16" s="1">
        <v>1</v>
      </c>
      <c r="F16" s="1">
        <v>204</v>
      </c>
      <c r="H16" s="1" t="s">
        <v>138</v>
      </c>
    </row>
    <row r="17" spans="1:8" x14ac:dyDescent="0.35">
      <c r="A17" s="1" t="s">
        <v>29</v>
      </c>
      <c r="B17" s="1">
        <v>16</v>
      </c>
      <c r="C17" s="1">
        <v>1</v>
      </c>
      <c r="D17" s="1">
        <v>41</v>
      </c>
      <c r="H17" s="1" t="s">
        <v>139</v>
      </c>
    </row>
    <row r="18" spans="1:8" x14ac:dyDescent="0.35">
      <c r="A18" s="1" t="s">
        <v>29</v>
      </c>
      <c r="B18" s="1">
        <v>17</v>
      </c>
      <c r="C18" s="1">
        <v>1</v>
      </c>
      <c r="F18" s="1">
        <v>3</v>
      </c>
      <c r="H18" s="1" t="s">
        <v>136</v>
      </c>
    </row>
    <row r="19" spans="1:8" x14ac:dyDescent="0.35">
      <c r="A19" s="1" t="s">
        <v>29</v>
      </c>
      <c r="B19" s="1">
        <v>18</v>
      </c>
      <c r="C19" s="1">
        <v>1</v>
      </c>
      <c r="F19" s="1">
        <v>26</v>
      </c>
      <c r="H19" s="1" t="s">
        <v>140</v>
      </c>
    </row>
    <row r="20" spans="1:8" x14ac:dyDescent="0.35">
      <c r="A20" s="1" t="s">
        <v>29</v>
      </c>
      <c r="B20" s="1">
        <v>19</v>
      </c>
      <c r="C20" s="1">
        <v>1</v>
      </c>
      <c r="D20" s="1">
        <v>17</v>
      </c>
      <c r="F20" s="1">
        <v>10</v>
      </c>
      <c r="H20" s="1" t="s">
        <v>141</v>
      </c>
    </row>
    <row r="21" spans="1:8" x14ac:dyDescent="0.35">
      <c r="A21" s="1" t="s">
        <v>29</v>
      </c>
      <c r="B21" s="1">
        <v>21</v>
      </c>
      <c r="C21" s="1">
        <v>1</v>
      </c>
      <c r="D21" s="1">
        <v>38</v>
      </c>
      <c r="F21" s="1">
        <v>4</v>
      </c>
      <c r="G21" s="1">
        <v>9</v>
      </c>
      <c r="H21" s="1" t="s">
        <v>142</v>
      </c>
    </row>
    <row r="22" spans="1:8" x14ac:dyDescent="0.35">
      <c r="A22" s="1" t="s">
        <v>29</v>
      </c>
      <c r="B22" s="1">
        <v>22</v>
      </c>
      <c r="C22" s="1">
        <v>1</v>
      </c>
      <c r="D22" s="1">
        <v>142</v>
      </c>
      <c r="F22" s="1">
        <v>10</v>
      </c>
      <c r="H22" s="1" t="s">
        <v>142</v>
      </c>
    </row>
    <row r="23" spans="1:8" x14ac:dyDescent="0.35">
      <c r="A23" s="1" t="s">
        <v>29</v>
      </c>
      <c r="B23" s="1">
        <v>23</v>
      </c>
      <c r="C23" s="1">
        <v>1</v>
      </c>
      <c r="D23" s="1">
        <v>36</v>
      </c>
      <c r="F23" s="1">
        <v>18</v>
      </c>
      <c r="H23" s="1" t="s">
        <v>142</v>
      </c>
    </row>
    <row r="24" spans="1:8" x14ac:dyDescent="0.35">
      <c r="A24" s="1" t="s">
        <v>29</v>
      </c>
      <c r="B24" s="1">
        <v>24</v>
      </c>
      <c r="C24" s="1">
        <v>1</v>
      </c>
      <c r="D24" s="1">
        <v>25</v>
      </c>
      <c r="H24" s="1" t="s">
        <v>142</v>
      </c>
    </row>
    <row r="25" spans="1:8" x14ac:dyDescent="0.35">
      <c r="A25" s="1" t="s">
        <v>29</v>
      </c>
      <c r="B25" s="1">
        <v>25</v>
      </c>
      <c r="C25" s="1">
        <v>3</v>
      </c>
      <c r="F25" s="1">
        <v>21</v>
      </c>
      <c r="H25" s="1" t="s">
        <v>143</v>
      </c>
    </row>
    <row r="26" spans="1:8" x14ac:dyDescent="0.35">
      <c r="A26" s="1" t="s">
        <v>29</v>
      </c>
      <c r="B26" s="1">
        <v>26</v>
      </c>
      <c r="C26" s="1">
        <v>3</v>
      </c>
      <c r="G26" s="1">
        <v>65</v>
      </c>
      <c r="H26" s="1" t="s">
        <v>144</v>
      </c>
    </row>
    <row r="27" spans="1:8" x14ac:dyDescent="0.35">
      <c r="A27" s="1" t="s">
        <v>29</v>
      </c>
      <c r="B27" s="1">
        <v>27</v>
      </c>
      <c r="C27" s="1">
        <v>3</v>
      </c>
      <c r="F27" s="1">
        <v>222</v>
      </c>
      <c r="H27" s="1" t="s">
        <v>145</v>
      </c>
    </row>
    <row r="28" spans="1:8" x14ac:dyDescent="0.35">
      <c r="A28" s="1" t="s">
        <v>29</v>
      </c>
      <c r="B28" s="1">
        <v>28</v>
      </c>
      <c r="C28" s="1">
        <v>1</v>
      </c>
      <c r="F28" s="1">
        <v>44</v>
      </c>
      <c r="H28" s="1" t="s">
        <v>146</v>
      </c>
    </row>
    <row r="29" spans="1:8" x14ac:dyDescent="0.35">
      <c r="A29" s="1" t="s">
        <v>29</v>
      </c>
      <c r="B29" s="1">
        <v>29</v>
      </c>
      <c r="C29" s="1">
        <v>1</v>
      </c>
      <c r="D29" s="1">
        <v>63</v>
      </c>
      <c r="F29" s="1">
        <v>4</v>
      </c>
      <c r="H29" s="1" t="s">
        <v>147</v>
      </c>
    </row>
    <row r="30" spans="1:8" x14ac:dyDescent="0.35">
      <c r="A30" s="1" t="s">
        <v>29</v>
      </c>
      <c r="B30" s="1">
        <v>30</v>
      </c>
      <c r="C30" s="1">
        <v>1</v>
      </c>
      <c r="D30" s="1">
        <v>55</v>
      </c>
      <c r="F30" s="1">
        <v>27</v>
      </c>
      <c r="H30" s="1" t="s">
        <v>148</v>
      </c>
    </row>
    <row r="31" spans="1:8" x14ac:dyDescent="0.35">
      <c r="A31" s="1" t="s">
        <v>29</v>
      </c>
      <c r="B31" s="1">
        <v>31</v>
      </c>
      <c r="C31" s="1">
        <v>1</v>
      </c>
      <c r="F31" s="1">
        <v>20</v>
      </c>
      <c r="H31" s="1" t="s">
        <v>149</v>
      </c>
    </row>
    <row r="32" spans="1:8" x14ac:dyDescent="0.35">
      <c r="A32" s="1" t="s">
        <v>29</v>
      </c>
      <c r="B32" s="1">
        <v>32</v>
      </c>
      <c r="C32" s="1">
        <v>2</v>
      </c>
      <c r="F32" s="1">
        <v>26</v>
      </c>
      <c r="H32" s="1" t="s">
        <v>150</v>
      </c>
    </row>
    <row r="33" spans="1:8" x14ac:dyDescent="0.35">
      <c r="A33" s="1" t="s">
        <v>29</v>
      </c>
      <c r="B33" s="1">
        <v>33</v>
      </c>
      <c r="C33" s="1">
        <v>1</v>
      </c>
      <c r="D33" s="1">
        <v>12</v>
      </c>
      <c r="F33" s="1">
        <v>10</v>
      </c>
      <c r="H33" s="1" t="s">
        <v>151</v>
      </c>
    </row>
    <row r="34" spans="1:8" x14ac:dyDescent="0.35">
      <c r="A34" s="1" t="s">
        <v>29</v>
      </c>
      <c r="B34" s="1">
        <v>34</v>
      </c>
      <c r="C34" s="1">
        <v>1</v>
      </c>
      <c r="E34" s="1">
        <v>7</v>
      </c>
      <c r="F34" s="1">
        <v>5</v>
      </c>
      <c r="H34" s="1" t="s">
        <v>152</v>
      </c>
    </row>
    <row r="35" spans="1:8" x14ac:dyDescent="0.35">
      <c r="A35" s="1" t="s">
        <v>29</v>
      </c>
      <c r="B35" s="1">
        <v>35</v>
      </c>
      <c r="C35" s="1">
        <v>2</v>
      </c>
      <c r="F35" s="1">
        <v>12</v>
      </c>
      <c r="H35" s="1" t="s">
        <v>153</v>
      </c>
    </row>
    <row r="36" spans="1:8" x14ac:dyDescent="0.35">
      <c r="A36" s="1" t="s">
        <v>29</v>
      </c>
      <c r="B36" s="1">
        <v>36</v>
      </c>
      <c r="C36" s="1">
        <v>1</v>
      </c>
      <c r="D36" s="1">
        <v>18</v>
      </c>
      <c r="F36" s="1">
        <v>11</v>
      </c>
      <c r="H36" s="1" t="s">
        <v>154</v>
      </c>
    </row>
    <row r="37" spans="1:8" x14ac:dyDescent="0.35">
      <c r="A37" s="1" t="s">
        <v>29</v>
      </c>
      <c r="B37" s="1">
        <v>37</v>
      </c>
      <c r="C37" s="1">
        <v>1</v>
      </c>
      <c r="D37" s="1">
        <v>18</v>
      </c>
      <c r="F37" s="1">
        <v>10</v>
      </c>
      <c r="H37" s="1" t="s">
        <v>148</v>
      </c>
    </row>
    <row r="38" spans="1:8" x14ac:dyDescent="0.35">
      <c r="A38" s="1" t="s">
        <v>29</v>
      </c>
      <c r="B38" s="1">
        <v>38</v>
      </c>
      <c r="C38" s="1">
        <v>1</v>
      </c>
      <c r="D38" s="1">
        <v>11</v>
      </c>
      <c r="F38" s="1">
        <v>5</v>
      </c>
      <c r="H38" s="1" t="s">
        <v>154</v>
      </c>
    </row>
    <row r="39" spans="1:8" x14ac:dyDescent="0.35">
      <c r="A39" s="1" t="s">
        <v>29</v>
      </c>
      <c r="B39" s="1">
        <v>39</v>
      </c>
      <c r="C39" s="1">
        <v>1</v>
      </c>
      <c r="D39" s="1">
        <v>6</v>
      </c>
      <c r="F39" s="1">
        <v>10</v>
      </c>
      <c r="H39" s="1" t="s">
        <v>154</v>
      </c>
    </row>
    <row r="40" spans="1:8" x14ac:dyDescent="0.35">
      <c r="A40" s="1" t="s">
        <v>29</v>
      </c>
      <c r="B40" s="1">
        <v>40</v>
      </c>
      <c r="C40" s="1">
        <v>1</v>
      </c>
      <c r="F40" s="1">
        <v>3</v>
      </c>
      <c r="H40" s="1" t="s">
        <v>155</v>
      </c>
    </row>
    <row r="41" spans="1:8" x14ac:dyDescent="0.35">
      <c r="A41" s="1" t="s">
        <v>29</v>
      </c>
      <c r="B41" s="1">
        <v>41</v>
      </c>
      <c r="C41" s="1">
        <v>1</v>
      </c>
      <c r="F41" s="1">
        <v>65</v>
      </c>
      <c r="H41" s="1" t="s">
        <v>156</v>
      </c>
    </row>
  </sheetData>
  <mergeCells count="3">
    <mergeCell ref="P2:P4"/>
    <mergeCell ref="P5:P7"/>
    <mergeCell ref="P8:P10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zoomScale="85" zoomScaleNormal="85" workbookViewId="0">
      <selection activeCell="M2" sqref="M2:M10"/>
    </sheetView>
  </sheetViews>
  <sheetFormatPr baseColWidth="10" defaultColWidth="11.453125" defaultRowHeight="14.5" x14ac:dyDescent="0.35"/>
  <cols>
    <col min="1" max="1" width="26.453125" style="1" customWidth="1"/>
    <col min="2" max="2" width="23.54296875" style="1" customWidth="1"/>
    <col min="3" max="7" width="15.81640625" style="1" customWidth="1"/>
    <col min="8" max="8" width="25" style="1" customWidth="1"/>
    <col min="9" max="9" width="18.6328125" style="1" customWidth="1"/>
    <col min="10" max="16384" width="11.453125" style="1"/>
  </cols>
  <sheetData>
    <row r="1" spans="1:13" s="2" customFormat="1" ht="43.5" x14ac:dyDescent="0.35">
      <c r="A1" s="2" t="s">
        <v>0</v>
      </c>
      <c r="B1" s="2" t="s">
        <v>2</v>
      </c>
      <c r="C1" s="2" t="s">
        <v>3</v>
      </c>
      <c r="D1" s="2" t="s">
        <v>85</v>
      </c>
      <c r="E1" s="10" t="s">
        <v>87</v>
      </c>
      <c r="F1" s="2" t="s">
        <v>90</v>
      </c>
      <c r="G1" s="2" t="s">
        <v>84</v>
      </c>
      <c r="H1" s="2" t="s">
        <v>7</v>
      </c>
      <c r="I1" s="2" t="s">
        <v>80</v>
      </c>
    </row>
    <row r="2" spans="1:13" x14ac:dyDescent="0.35">
      <c r="A2" s="1" t="s">
        <v>30</v>
      </c>
      <c r="B2" s="1">
        <v>1</v>
      </c>
      <c r="C2" s="1">
        <v>2</v>
      </c>
      <c r="D2" s="1">
        <v>2</v>
      </c>
      <c r="H2" s="31" t="s">
        <v>187</v>
      </c>
      <c r="K2" s="32" t="s">
        <v>121</v>
      </c>
      <c r="L2" s="27">
        <v>1</v>
      </c>
      <c r="M2" s="28">
        <f>SUMPRODUCT(($D$2:$D$156)*($C$2:$C$156=L2))</f>
        <v>2909</v>
      </c>
    </row>
    <row r="3" spans="1:13" x14ac:dyDescent="0.35">
      <c r="A3" s="1" t="s">
        <v>30</v>
      </c>
      <c r="B3" s="1">
        <v>2</v>
      </c>
      <c r="C3" s="1">
        <v>1</v>
      </c>
      <c r="D3" s="1">
        <v>3</v>
      </c>
      <c r="H3" s="31" t="s">
        <v>188</v>
      </c>
      <c r="K3" s="32"/>
      <c r="L3" s="27">
        <v>2</v>
      </c>
      <c r="M3" s="28">
        <f>SUMPRODUCT(($D$2:$D$156)*($C$2:$C$156=L3))</f>
        <v>97</v>
      </c>
    </row>
    <row r="4" spans="1:13" x14ac:dyDescent="0.35">
      <c r="A4" s="1" t="s">
        <v>30</v>
      </c>
      <c r="B4" s="1">
        <v>3</v>
      </c>
      <c r="C4" s="1">
        <v>2</v>
      </c>
      <c r="D4" s="1">
        <v>31</v>
      </c>
      <c r="H4" s="31" t="s">
        <v>189</v>
      </c>
      <c r="I4" s="1" t="s">
        <v>81</v>
      </c>
      <c r="K4" s="32"/>
      <c r="L4" s="27">
        <v>3</v>
      </c>
      <c r="M4" s="28">
        <f>SUMPRODUCT(($D$2:$D$156)*($C$2:$C$156=L4))</f>
        <v>0</v>
      </c>
    </row>
    <row r="5" spans="1:13" x14ac:dyDescent="0.35">
      <c r="A5" s="1" t="s">
        <v>30</v>
      </c>
      <c r="B5" s="1">
        <v>4</v>
      </c>
      <c r="C5" s="1">
        <v>1</v>
      </c>
      <c r="D5" s="1">
        <v>19</v>
      </c>
      <c r="F5" s="1">
        <v>10</v>
      </c>
      <c r="H5" s="31" t="s">
        <v>190</v>
      </c>
      <c r="K5" s="32" t="s">
        <v>122</v>
      </c>
      <c r="L5" s="27">
        <v>1</v>
      </c>
      <c r="M5" s="28">
        <f>SUMPRODUCT(($E$2:$E$156)*($C$2:$C$156=L5))</f>
        <v>0</v>
      </c>
    </row>
    <row r="6" spans="1:13" x14ac:dyDescent="0.35">
      <c r="A6" s="1" t="s">
        <v>30</v>
      </c>
      <c r="B6" s="1">
        <v>5</v>
      </c>
      <c r="C6" s="1">
        <v>2</v>
      </c>
      <c r="D6" s="1">
        <v>38</v>
      </c>
      <c r="E6" s="1">
        <v>3</v>
      </c>
      <c r="H6" s="31" t="s">
        <v>191</v>
      </c>
      <c r="I6" s="1" t="s">
        <v>81</v>
      </c>
      <c r="K6" s="32"/>
      <c r="L6" s="27">
        <v>2</v>
      </c>
      <c r="M6" s="28">
        <f>SUMPRODUCT(($E$2:$E$156)*($C$2:$C$156=L6))</f>
        <v>8</v>
      </c>
    </row>
    <row r="7" spans="1:13" x14ac:dyDescent="0.35">
      <c r="A7" s="1" t="s">
        <v>30</v>
      </c>
      <c r="B7" s="1">
        <v>6</v>
      </c>
      <c r="C7" s="1">
        <v>2</v>
      </c>
      <c r="D7" s="1">
        <v>6</v>
      </c>
      <c r="H7" s="31" t="s">
        <v>192</v>
      </c>
      <c r="I7" s="1" t="s">
        <v>82</v>
      </c>
      <c r="K7" s="32"/>
      <c r="L7" s="27">
        <v>3</v>
      </c>
      <c r="M7" s="28">
        <f>SUMPRODUCT(($E$2:$E$156)*($C$2:$C$156=L7))</f>
        <v>0</v>
      </c>
    </row>
    <row r="8" spans="1:13" x14ac:dyDescent="0.35">
      <c r="A8" s="1" t="s">
        <v>30</v>
      </c>
      <c r="B8" s="1">
        <v>7</v>
      </c>
      <c r="C8" s="1">
        <v>2</v>
      </c>
      <c r="E8" s="1">
        <v>2</v>
      </c>
      <c r="H8" s="31" t="s">
        <v>193</v>
      </c>
      <c r="K8" s="33" t="s">
        <v>123</v>
      </c>
      <c r="L8" s="27">
        <v>1</v>
      </c>
      <c r="M8" s="28">
        <f>SUMPRODUCT(($F$2:$F$156)*($C$2:$C$156=L8))</f>
        <v>15</v>
      </c>
    </row>
    <row r="9" spans="1:13" x14ac:dyDescent="0.35">
      <c r="A9" s="1" t="s">
        <v>30</v>
      </c>
      <c r="B9" s="1">
        <v>9</v>
      </c>
      <c r="C9" s="1">
        <v>2</v>
      </c>
      <c r="D9" s="1">
        <v>5</v>
      </c>
      <c r="H9" s="31" t="s">
        <v>192</v>
      </c>
      <c r="K9" s="34"/>
      <c r="L9" s="27">
        <v>2</v>
      </c>
      <c r="M9" s="28">
        <f>SUMPRODUCT(($F$2:$F$156)*($C$2:$C$156=L9))</f>
        <v>6</v>
      </c>
    </row>
    <row r="10" spans="1:13" ht="14.5" customHeight="1" x14ac:dyDescent="0.35">
      <c r="A10" s="1" t="s">
        <v>30</v>
      </c>
      <c r="B10" s="1">
        <v>10</v>
      </c>
      <c r="C10" s="1">
        <v>2</v>
      </c>
      <c r="D10" s="1">
        <v>6</v>
      </c>
      <c r="H10" s="31" t="s">
        <v>194</v>
      </c>
      <c r="K10" s="35"/>
      <c r="L10" s="27">
        <v>3</v>
      </c>
      <c r="M10" s="28">
        <f>SUMPRODUCT(($F$2:$F$156)*($C$2:$C$156=L10))</f>
        <v>0</v>
      </c>
    </row>
    <row r="11" spans="1:13" x14ac:dyDescent="0.35">
      <c r="A11" s="1" t="s">
        <v>30</v>
      </c>
      <c r="B11" s="1">
        <v>11</v>
      </c>
      <c r="C11" s="1">
        <v>2</v>
      </c>
      <c r="F11" s="1">
        <v>1</v>
      </c>
      <c r="H11" s="31" t="s">
        <v>195</v>
      </c>
    </row>
    <row r="12" spans="1:13" x14ac:dyDescent="0.35">
      <c r="A12" s="1" t="s">
        <v>30</v>
      </c>
      <c r="B12" s="1">
        <v>12</v>
      </c>
      <c r="C12" s="1">
        <v>1</v>
      </c>
      <c r="D12" s="1">
        <v>10</v>
      </c>
      <c r="F12" s="1">
        <v>5</v>
      </c>
      <c r="H12" s="31" t="s">
        <v>196</v>
      </c>
    </row>
    <row r="13" spans="1:13" x14ac:dyDescent="0.35">
      <c r="A13" s="1" t="s">
        <v>30</v>
      </c>
      <c r="B13" s="1">
        <v>13</v>
      </c>
      <c r="C13" s="1">
        <v>2</v>
      </c>
      <c r="D13" s="1">
        <v>9</v>
      </c>
      <c r="F13" s="1">
        <v>5</v>
      </c>
      <c r="H13" s="31" t="s">
        <v>196</v>
      </c>
    </row>
    <row r="14" spans="1:13" x14ac:dyDescent="0.35">
      <c r="A14" s="1" t="s">
        <v>30</v>
      </c>
      <c r="B14" s="1">
        <v>14</v>
      </c>
      <c r="C14" s="1">
        <v>1</v>
      </c>
      <c r="D14" s="1">
        <v>127</v>
      </c>
      <c r="H14" s="31" t="s">
        <v>161</v>
      </c>
    </row>
    <row r="15" spans="1:13" x14ac:dyDescent="0.35">
      <c r="A15" s="1" t="s">
        <v>30</v>
      </c>
      <c r="B15" s="1">
        <v>15</v>
      </c>
      <c r="C15" s="1">
        <v>1</v>
      </c>
      <c r="D15" s="1">
        <v>8</v>
      </c>
      <c r="H15" s="31" t="s">
        <v>197</v>
      </c>
    </row>
    <row r="16" spans="1:13" x14ac:dyDescent="0.35">
      <c r="A16" s="1" t="s">
        <v>30</v>
      </c>
      <c r="B16" s="1">
        <v>16</v>
      </c>
      <c r="C16" s="1" t="s">
        <v>5</v>
      </c>
      <c r="F16" s="1">
        <v>2</v>
      </c>
      <c r="H16" s="31" t="s">
        <v>198</v>
      </c>
    </row>
    <row r="17" spans="1:8" x14ac:dyDescent="0.35">
      <c r="A17" s="1" t="s">
        <v>30</v>
      </c>
      <c r="B17" s="1">
        <v>17</v>
      </c>
      <c r="C17" s="1" t="s">
        <v>5</v>
      </c>
      <c r="H17" s="31" t="s">
        <v>198</v>
      </c>
    </row>
    <row r="18" spans="1:8" x14ac:dyDescent="0.35">
      <c r="A18" s="1" t="s">
        <v>30</v>
      </c>
      <c r="B18" s="1">
        <v>18</v>
      </c>
      <c r="C18" s="1" t="s">
        <v>5</v>
      </c>
      <c r="F18" s="1">
        <v>5</v>
      </c>
      <c r="H18" s="31" t="s">
        <v>198</v>
      </c>
    </row>
    <row r="19" spans="1:8" x14ac:dyDescent="0.35">
      <c r="A19" s="1" t="s">
        <v>30</v>
      </c>
      <c r="B19" s="1">
        <v>19</v>
      </c>
      <c r="C19" s="1" t="s">
        <v>5</v>
      </c>
      <c r="H19" s="31" t="s">
        <v>198</v>
      </c>
    </row>
    <row r="20" spans="1:8" x14ac:dyDescent="0.35">
      <c r="A20" s="1" t="s">
        <v>30</v>
      </c>
      <c r="B20" s="1">
        <v>20</v>
      </c>
      <c r="C20" s="1" t="s">
        <v>5</v>
      </c>
      <c r="H20" s="31" t="s">
        <v>198</v>
      </c>
    </row>
    <row r="21" spans="1:8" x14ac:dyDescent="0.35">
      <c r="A21" s="1" t="s">
        <v>30</v>
      </c>
      <c r="B21" s="1">
        <v>21</v>
      </c>
      <c r="C21" s="1" t="s">
        <v>5</v>
      </c>
      <c r="H21" s="31" t="s">
        <v>198</v>
      </c>
    </row>
    <row r="22" spans="1:8" x14ac:dyDescent="0.35">
      <c r="A22" s="1" t="s">
        <v>30</v>
      </c>
      <c r="B22" s="1">
        <v>22</v>
      </c>
      <c r="C22" s="1" t="s">
        <v>5</v>
      </c>
      <c r="H22" s="31" t="s">
        <v>198</v>
      </c>
    </row>
    <row r="23" spans="1:8" x14ac:dyDescent="0.35">
      <c r="A23" s="1" t="s">
        <v>30</v>
      </c>
      <c r="B23" s="1">
        <v>23</v>
      </c>
      <c r="C23" s="1" t="s">
        <v>5</v>
      </c>
      <c r="F23" s="1">
        <v>11</v>
      </c>
      <c r="H23" s="31" t="s">
        <v>198</v>
      </c>
    </row>
    <row r="24" spans="1:8" x14ac:dyDescent="0.35">
      <c r="A24" s="1" t="s">
        <v>30</v>
      </c>
      <c r="B24" s="1">
        <v>24</v>
      </c>
      <c r="C24" s="1" t="s">
        <v>5</v>
      </c>
      <c r="H24" s="31" t="s">
        <v>198</v>
      </c>
    </row>
    <row r="25" spans="1:8" x14ac:dyDescent="0.35">
      <c r="A25" s="1" t="s">
        <v>30</v>
      </c>
      <c r="B25" s="1">
        <v>25</v>
      </c>
      <c r="C25" s="1" t="s">
        <v>5</v>
      </c>
      <c r="E25" s="1">
        <v>7</v>
      </c>
      <c r="F25" s="1">
        <v>2</v>
      </c>
      <c r="H25" s="31" t="s">
        <v>198</v>
      </c>
    </row>
    <row r="26" spans="1:8" x14ac:dyDescent="0.35">
      <c r="A26" s="1" t="s">
        <v>30</v>
      </c>
      <c r="B26" s="1">
        <v>26</v>
      </c>
      <c r="C26" s="1" t="s">
        <v>5</v>
      </c>
      <c r="H26" s="31" t="s">
        <v>198</v>
      </c>
    </row>
    <row r="27" spans="1:8" x14ac:dyDescent="0.35">
      <c r="A27" s="1" t="s">
        <v>30</v>
      </c>
      <c r="B27" s="1">
        <v>27</v>
      </c>
      <c r="C27" s="1" t="s">
        <v>5</v>
      </c>
      <c r="H27" s="31" t="s">
        <v>198</v>
      </c>
    </row>
    <row r="28" spans="1:8" x14ac:dyDescent="0.35">
      <c r="A28" s="1" t="s">
        <v>30</v>
      </c>
      <c r="B28" s="1">
        <v>28</v>
      </c>
      <c r="C28" s="1">
        <v>1</v>
      </c>
      <c r="D28" s="1">
        <v>57</v>
      </c>
      <c r="H28" s="31"/>
    </row>
    <row r="29" spans="1:8" x14ac:dyDescent="0.35">
      <c r="A29" s="1" t="s">
        <v>30</v>
      </c>
      <c r="B29" s="1">
        <v>29</v>
      </c>
      <c r="C29" s="1">
        <v>2</v>
      </c>
      <c r="E29" s="1">
        <v>2</v>
      </c>
      <c r="H29" s="31" t="s">
        <v>199</v>
      </c>
    </row>
    <row r="30" spans="1:8" x14ac:dyDescent="0.35">
      <c r="A30" s="1" t="s">
        <v>30</v>
      </c>
      <c r="B30" s="1">
        <v>30</v>
      </c>
      <c r="C30" s="1">
        <v>2</v>
      </c>
      <c r="E30" s="1">
        <v>1</v>
      </c>
      <c r="H30" s="31" t="s">
        <v>199</v>
      </c>
    </row>
    <row r="31" spans="1:8" x14ac:dyDescent="0.35">
      <c r="A31" s="1" t="s">
        <v>30</v>
      </c>
      <c r="B31" s="1">
        <v>31</v>
      </c>
      <c r="C31" s="1">
        <v>1</v>
      </c>
      <c r="D31" s="3">
        <v>2685</v>
      </c>
      <c r="H31" s="31" t="s">
        <v>200</v>
      </c>
    </row>
    <row r="32" spans="1:8" x14ac:dyDescent="0.35">
      <c r="A32" s="1" t="s">
        <v>30</v>
      </c>
      <c r="B32" s="1" t="s">
        <v>83</v>
      </c>
    </row>
  </sheetData>
  <mergeCells count="3">
    <mergeCell ref="K2:K4"/>
    <mergeCell ref="K5:K7"/>
    <mergeCell ref="K8:K10"/>
  </mergeCell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zoomScale="85" zoomScaleNormal="85" workbookViewId="0">
      <selection activeCell="L8" sqref="L2:N10"/>
    </sheetView>
  </sheetViews>
  <sheetFormatPr baseColWidth="10" defaultColWidth="11.453125" defaultRowHeight="14.5" x14ac:dyDescent="0.35"/>
  <cols>
    <col min="1" max="1" width="26.453125" style="1" customWidth="1"/>
    <col min="2" max="2" width="23.54296875" style="1" customWidth="1"/>
    <col min="3" max="3" width="15.81640625" style="1" customWidth="1"/>
    <col min="4" max="4" width="25.54296875" style="1" customWidth="1"/>
    <col min="5" max="6" width="11.453125" style="1"/>
    <col min="7" max="7" width="18.453125" style="1" bestFit="1" customWidth="1"/>
    <col min="8" max="8" width="11.453125" style="30"/>
    <col min="9" max="9" width="37.7265625" style="1" customWidth="1"/>
    <col min="10" max="16384" width="11.453125" style="1"/>
  </cols>
  <sheetData>
    <row r="1" spans="1:14" s="2" customFormat="1" ht="43.5" x14ac:dyDescent="0.35">
      <c r="A1" s="2" t="s">
        <v>0</v>
      </c>
      <c r="B1" s="2" t="s">
        <v>2</v>
      </c>
      <c r="C1" s="2" t="s">
        <v>3</v>
      </c>
      <c r="D1" s="13" t="s">
        <v>85</v>
      </c>
      <c r="E1" s="14" t="s">
        <v>87</v>
      </c>
      <c r="F1" s="13" t="s">
        <v>90</v>
      </c>
      <c r="G1" s="13" t="s">
        <v>84</v>
      </c>
      <c r="H1" s="29" t="s">
        <v>7</v>
      </c>
      <c r="I1" s="13" t="s">
        <v>80</v>
      </c>
    </row>
    <row r="2" spans="1:14" x14ac:dyDescent="0.35">
      <c r="A2" s="1" t="s">
        <v>31</v>
      </c>
      <c r="B2" s="1">
        <v>1</v>
      </c>
      <c r="C2" s="1">
        <v>1</v>
      </c>
      <c r="D2" s="1">
        <v>27</v>
      </c>
      <c r="H2" s="30" t="s">
        <v>157</v>
      </c>
      <c r="L2" s="32" t="s">
        <v>121</v>
      </c>
      <c r="M2" s="27">
        <v>1</v>
      </c>
      <c r="N2" s="28">
        <f>SUMPRODUCT(($D$2:$D$156)*($C$2:$C$156=M2))</f>
        <v>4209</v>
      </c>
    </row>
    <row r="3" spans="1:14" x14ac:dyDescent="0.35">
      <c r="A3" s="1" t="s">
        <v>31</v>
      </c>
      <c r="B3" s="1">
        <v>2</v>
      </c>
      <c r="C3" s="1">
        <v>1</v>
      </c>
      <c r="D3" s="1">
        <v>18</v>
      </c>
      <c r="H3" s="30" t="s">
        <v>157</v>
      </c>
      <c r="L3" s="32"/>
      <c r="M3" s="27">
        <v>2</v>
      </c>
      <c r="N3" s="28">
        <f>SUMPRODUCT(($D$2:$D$156)*($C$2:$C$156=M3))</f>
        <v>401</v>
      </c>
    </row>
    <row r="4" spans="1:14" x14ac:dyDescent="0.35">
      <c r="A4" s="1" t="s">
        <v>31</v>
      </c>
      <c r="B4" s="1">
        <v>3</v>
      </c>
      <c r="C4" s="1">
        <v>1</v>
      </c>
      <c r="D4" s="1">
        <v>6</v>
      </c>
      <c r="L4" s="32"/>
      <c r="M4" s="27">
        <v>3</v>
      </c>
      <c r="N4" s="28">
        <f>SUMPRODUCT(($D$2:$D$156)*($C$2:$C$156=M4))</f>
        <v>0</v>
      </c>
    </row>
    <row r="5" spans="1:14" x14ac:dyDescent="0.35">
      <c r="A5" s="1" t="s">
        <v>31</v>
      </c>
      <c r="B5" s="1">
        <v>4</v>
      </c>
      <c r="C5" s="1">
        <v>1</v>
      </c>
      <c r="H5" s="30" t="s">
        <v>158</v>
      </c>
      <c r="L5" s="32" t="s">
        <v>122</v>
      </c>
      <c r="M5" s="27">
        <v>1</v>
      </c>
      <c r="N5" s="28">
        <f>SUMPRODUCT(($E$2:$E$156)*($C$2:$C$156=M5))</f>
        <v>0</v>
      </c>
    </row>
    <row r="6" spans="1:14" x14ac:dyDescent="0.35">
      <c r="A6" s="1" t="s">
        <v>31</v>
      </c>
      <c r="B6" s="1">
        <v>5</v>
      </c>
      <c r="C6" s="1">
        <v>1</v>
      </c>
      <c r="F6" s="1">
        <v>79</v>
      </c>
      <c r="H6" s="30" t="s">
        <v>159</v>
      </c>
      <c r="L6" s="32"/>
      <c r="M6" s="27">
        <v>2</v>
      </c>
      <c r="N6" s="28">
        <f>SUMPRODUCT(($E$2:$E$156)*($C$2:$C$156=M6))</f>
        <v>0</v>
      </c>
    </row>
    <row r="7" spans="1:14" x14ac:dyDescent="0.35">
      <c r="A7" s="1" t="s">
        <v>31</v>
      </c>
      <c r="B7" s="1">
        <v>6</v>
      </c>
      <c r="C7" s="1">
        <v>2</v>
      </c>
      <c r="D7" s="1">
        <v>327</v>
      </c>
      <c r="F7" s="1">
        <v>87</v>
      </c>
      <c r="H7" s="30" t="s">
        <v>160</v>
      </c>
      <c r="L7" s="32"/>
      <c r="M7" s="27">
        <v>3</v>
      </c>
      <c r="N7" s="28">
        <f>SUMPRODUCT(($E$2:$E$156)*($C$2:$C$156=M7))</f>
        <v>59</v>
      </c>
    </row>
    <row r="8" spans="1:14" x14ac:dyDescent="0.35">
      <c r="A8" s="1" t="s">
        <v>31</v>
      </c>
      <c r="B8" s="1">
        <v>7</v>
      </c>
      <c r="C8" s="1">
        <v>1</v>
      </c>
      <c r="F8" s="1">
        <v>7</v>
      </c>
      <c r="H8" s="30" t="s">
        <v>161</v>
      </c>
      <c r="L8" s="32" t="s">
        <v>123</v>
      </c>
      <c r="M8" s="27">
        <v>1</v>
      </c>
      <c r="N8" s="28">
        <f>SUMPRODUCT(($F$2:$F$156)*($C$2:$C$156=M8))</f>
        <v>377</v>
      </c>
    </row>
    <row r="9" spans="1:14" x14ac:dyDescent="0.35">
      <c r="A9" s="1" t="s">
        <v>31</v>
      </c>
      <c r="B9" s="1">
        <v>8</v>
      </c>
      <c r="C9" s="1">
        <v>1</v>
      </c>
      <c r="F9" s="1">
        <v>10</v>
      </c>
      <c r="H9" s="30" t="s">
        <v>161</v>
      </c>
      <c r="L9" s="32"/>
      <c r="M9" s="27">
        <v>2</v>
      </c>
      <c r="N9" s="28">
        <f>SUMPRODUCT(($F$2:$F$156)*($C$2:$C$156=M9))</f>
        <v>98</v>
      </c>
    </row>
    <row r="10" spans="1:14" x14ac:dyDescent="0.35">
      <c r="A10" s="1" t="s">
        <v>31</v>
      </c>
      <c r="B10" s="1">
        <v>9</v>
      </c>
      <c r="C10" s="1">
        <v>1</v>
      </c>
      <c r="D10" s="1">
        <v>14</v>
      </c>
      <c r="F10" s="1">
        <v>37</v>
      </c>
      <c r="L10" s="32"/>
      <c r="M10" s="27">
        <v>3</v>
      </c>
      <c r="N10" s="28">
        <f>SUMPRODUCT(($F$2:$F$156)*($C$2:$C$156=M10))</f>
        <v>57</v>
      </c>
    </row>
    <row r="11" spans="1:14" x14ac:dyDescent="0.35">
      <c r="A11" s="1" t="s">
        <v>31</v>
      </c>
      <c r="B11" s="1">
        <v>12</v>
      </c>
      <c r="C11" s="1">
        <v>1</v>
      </c>
      <c r="D11" s="1">
        <v>135</v>
      </c>
      <c r="F11" s="1">
        <v>18</v>
      </c>
      <c r="H11" s="30" t="s">
        <v>163</v>
      </c>
    </row>
    <row r="12" spans="1:14" x14ac:dyDescent="0.35">
      <c r="A12" s="1" t="s">
        <v>31</v>
      </c>
      <c r="B12" s="1">
        <v>13</v>
      </c>
      <c r="C12" s="1">
        <v>1</v>
      </c>
      <c r="F12" s="1">
        <v>3</v>
      </c>
      <c r="H12" s="30" t="s">
        <v>164</v>
      </c>
    </row>
    <row r="13" spans="1:14" x14ac:dyDescent="0.35">
      <c r="A13" s="1" t="s">
        <v>31</v>
      </c>
      <c r="B13" s="1">
        <v>14</v>
      </c>
      <c r="C13" s="1">
        <v>1</v>
      </c>
      <c r="F13" s="1">
        <v>12</v>
      </c>
      <c r="H13" s="30" t="s">
        <v>165</v>
      </c>
    </row>
    <row r="14" spans="1:14" x14ac:dyDescent="0.35">
      <c r="A14" s="1" t="s">
        <v>31</v>
      </c>
      <c r="B14" s="1">
        <v>15</v>
      </c>
      <c r="C14" s="1">
        <v>1</v>
      </c>
      <c r="D14" s="1">
        <v>158</v>
      </c>
      <c r="H14" s="30" t="s">
        <v>166</v>
      </c>
    </row>
    <row r="15" spans="1:14" x14ac:dyDescent="0.35">
      <c r="A15" s="1" t="s">
        <v>31</v>
      </c>
      <c r="B15" s="1">
        <v>16</v>
      </c>
      <c r="C15" s="1">
        <v>1</v>
      </c>
      <c r="D15" s="1">
        <v>23</v>
      </c>
      <c r="G15" s="1">
        <v>32</v>
      </c>
      <c r="H15" s="30" t="s">
        <v>167</v>
      </c>
    </row>
    <row r="16" spans="1:14" x14ac:dyDescent="0.35">
      <c r="A16" s="1" t="s">
        <v>31</v>
      </c>
      <c r="B16" s="1">
        <v>17</v>
      </c>
      <c r="C16" s="1">
        <v>1</v>
      </c>
      <c r="D16" s="1">
        <v>31</v>
      </c>
      <c r="H16" s="30" t="s">
        <v>168</v>
      </c>
    </row>
    <row r="17" spans="1:8" x14ac:dyDescent="0.35">
      <c r="A17" s="1" t="s">
        <v>31</v>
      </c>
      <c r="B17" s="1">
        <v>18</v>
      </c>
      <c r="C17" s="1">
        <v>2</v>
      </c>
      <c r="D17" s="1">
        <v>55</v>
      </c>
      <c r="G17" s="1">
        <v>23</v>
      </c>
      <c r="H17" s="30" t="s">
        <v>169</v>
      </c>
    </row>
    <row r="18" spans="1:8" x14ac:dyDescent="0.35">
      <c r="A18" s="1" t="s">
        <v>31</v>
      </c>
      <c r="B18" s="1">
        <v>19</v>
      </c>
      <c r="C18" s="1">
        <v>1</v>
      </c>
      <c r="D18" s="1">
        <v>50</v>
      </c>
      <c r="G18" s="1">
        <v>10</v>
      </c>
      <c r="H18" s="30" t="s">
        <v>170</v>
      </c>
    </row>
    <row r="19" spans="1:8" x14ac:dyDescent="0.35">
      <c r="A19" s="1" t="s">
        <v>31</v>
      </c>
      <c r="B19" s="1">
        <v>20</v>
      </c>
      <c r="D19" s="1">
        <v>145</v>
      </c>
      <c r="F19" s="1">
        <v>54</v>
      </c>
      <c r="H19" s="30" t="s">
        <v>171</v>
      </c>
    </row>
    <row r="20" spans="1:8" x14ac:dyDescent="0.35">
      <c r="A20" s="1" t="s">
        <v>31</v>
      </c>
      <c r="B20" s="1">
        <v>21</v>
      </c>
      <c r="C20" s="1">
        <v>1</v>
      </c>
      <c r="H20" s="30" t="s">
        <v>172</v>
      </c>
    </row>
    <row r="21" spans="1:8" x14ac:dyDescent="0.35">
      <c r="A21" s="1" t="s">
        <v>31</v>
      </c>
      <c r="B21" s="1">
        <v>22</v>
      </c>
      <c r="C21" s="1">
        <v>1</v>
      </c>
      <c r="D21" s="1">
        <v>106</v>
      </c>
      <c r="H21" s="30" t="s">
        <v>172</v>
      </c>
    </row>
    <row r="22" spans="1:8" x14ac:dyDescent="0.35">
      <c r="A22" s="1" t="s">
        <v>31</v>
      </c>
      <c r="B22" s="1">
        <v>23</v>
      </c>
      <c r="C22" s="1">
        <v>1</v>
      </c>
      <c r="D22" s="1">
        <v>473</v>
      </c>
      <c r="H22" s="30" t="s">
        <v>173</v>
      </c>
    </row>
    <row r="23" spans="1:8" x14ac:dyDescent="0.35">
      <c r="A23" s="1" t="s">
        <v>31</v>
      </c>
      <c r="B23" s="1">
        <v>24</v>
      </c>
      <c r="C23" s="1">
        <v>1</v>
      </c>
      <c r="D23" s="1">
        <v>62</v>
      </c>
      <c r="H23" s="30" t="s">
        <v>174</v>
      </c>
    </row>
    <row r="24" spans="1:8" x14ac:dyDescent="0.35">
      <c r="A24" s="1" t="s">
        <v>31</v>
      </c>
      <c r="B24" s="1">
        <v>25</v>
      </c>
      <c r="C24" s="1">
        <v>1</v>
      </c>
      <c r="D24" s="1">
        <v>37</v>
      </c>
      <c r="H24" s="30" t="s">
        <v>171</v>
      </c>
    </row>
    <row r="25" spans="1:8" x14ac:dyDescent="0.35">
      <c r="A25" s="1" t="s">
        <v>31</v>
      </c>
      <c r="B25" s="1">
        <v>26</v>
      </c>
      <c r="C25" s="1">
        <v>1</v>
      </c>
      <c r="D25" s="1">
        <v>1027</v>
      </c>
      <c r="H25" s="30" t="s">
        <v>175</v>
      </c>
    </row>
    <row r="26" spans="1:8" x14ac:dyDescent="0.35">
      <c r="A26" s="1" t="s">
        <v>31</v>
      </c>
      <c r="B26" s="1" t="s">
        <v>113</v>
      </c>
      <c r="C26" s="1">
        <v>1</v>
      </c>
      <c r="D26" s="1">
        <v>207</v>
      </c>
      <c r="F26" s="1">
        <v>175</v>
      </c>
      <c r="H26" s="30" t="s">
        <v>176</v>
      </c>
    </row>
    <row r="27" spans="1:8" x14ac:dyDescent="0.35">
      <c r="A27" s="1" t="s">
        <v>31</v>
      </c>
      <c r="B27" s="1">
        <v>27</v>
      </c>
      <c r="C27" s="1">
        <v>1</v>
      </c>
      <c r="D27" s="1">
        <v>135</v>
      </c>
      <c r="F27" s="1">
        <v>2</v>
      </c>
      <c r="H27" s="30" t="s">
        <v>177</v>
      </c>
    </row>
    <row r="28" spans="1:8" x14ac:dyDescent="0.35">
      <c r="A28" s="1" t="s">
        <v>31</v>
      </c>
      <c r="B28" s="1">
        <v>28</v>
      </c>
      <c r="C28" s="1">
        <v>1</v>
      </c>
      <c r="D28" s="1">
        <v>1265</v>
      </c>
      <c r="H28" s="30" t="s">
        <v>178</v>
      </c>
    </row>
    <row r="29" spans="1:8" x14ac:dyDescent="0.35">
      <c r="A29" s="1" t="s">
        <v>31</v>
      </c>
      <c r="B29" s="1">
        <v>29</v>
      </c>
      <c r="C29" s="1">
        <v>3</v>
      </c>
      <c r="F29" s="1">
        <v>45</v>
      </c>
      <c r="H29" s="30" t="s">
        <v>179</v>
      </c>
    </row>
    <row r="30" spans="1:8" x14ac:dyDescent="0.35">
      <c r="A30" s="1" t="s">
        <v>31</v>
      </c>
      <c r="B30" s="1">
        <v>30</v>
      </c>
      <c r="C30" s="1">
        <v>3</v>
      </c>
      <c r="F30" s="1">
        <v>12</v>
      </c>
      <c r="H30" s="30" t="s">
        <v>180</v>
      </c>
    </row>
    <row r="31" spans="1:8" x14ac:dyDescent="0.35">
      <c r="A31" s="1" t="s">
        <v>31</v>
      </c>
      <c r="B31" s="1">
        <v>31</v>
      </c>
      <c r="C31" s="1">
        <v>2</v>
      </c>
      <c r="G31" s="1">
        <v>86</v>
      </c>
      <c r="H31" s="30" t="s">
        <v>181</v>
      </c>
    </row>
    <row r="32" spans="1:8" x14ac:dyDescent="0.35">
      <c r="A32" s="1" t="s">
        <v>31</v>
      </c>
      <c r="B32" s="1">
        <v>32</v>
      </c>
      <c r="C32" s="1">
        <v>1</v>
      </c>
      <c r="D32" s="1">
        <v>290</v>
      </c>
      <c r="F32" s="1">
        <v>27</v>
      </c>
      <c r="H32" s="30" t="s">
        <v>182</v>
      </c>
    </row>
    <row r="33" spans="1:8" x14ac:dyDescent="0.35">
      <c r="A33" s="1" t="s">
        <v>31</v>
      </c>
      <c r="B33" s="1">
        <v>33</v>
      </c>
      <c r="C33" s="1">
        <v>1</v>
      </c>
      <c r="F33" s="1">
        <v>7</v>
      </c>
      <c r="H33" s="30" t="s">
        <v>183</v>
      </c>
    </row>
    <row r="34" spans="1:8" x14ac:dyDescent="0.35">
      <c r="A34" s="1" t="s">
        <v>31</v>
      </c>
      <c r="B34" s="1">
        <v>34</v>
      </c>
      <c r="C34" s="1">
        <v>1</v>
      </c>
      <c r="D34" s="1">
        <v>145</v>
      </c>
      <c r="H34" s="30" t="s">
        <v>184</v>
      </c>
    </row>
    <row r="35" spans="1:8" x14ac:dyDescent="0.35">
      <c r="A35" s="1" t="s">
        <v>31</v>
      </c>
      <c r="B35" s="1">
        <v>35</v>
      </c>
      <c r="C35" s="1">
        <v>2</v>
      </c>
      <c r="D35" s="1">
        <v>19</v>
      </c>
      <c r="H35" s="30" t="s">
        <v>168</v>
      </c>
    </row>
    <row r="36" spans="1:8" x14ac:dyDescent="0.35">
      <c r="A36" s="1" t="s">
        <v>31</v>
      </c>
      <c r="B36" s="1">
        <v>36</v>
      </c>
      <c r="C36" s="1">
        <v>2</v>
      </c>
      <c r="F36" s="1">
        <v>11</v>
      </c>
      <c r="H36" s="30" t="s">
        <v>162</v>
      </c>
    </row>
    <row r="37" spans="1:8" x14ac:dyDescent="0.35">
      <c r="A37" s="1" t="s">
        <v>31</v>
      </c>
      <c r="B37" s="1">
        <v>37</v>
      </c>
      <c r="C37" s="1" t="s">
        <v>17</v>
      </c>
      <c r="D37" s="1">
        <v>142</v>
      </c>
      <c r="F37" s="1">
        <v>49</v>
      </c>
      <c r="H37" s="30" t="s">
        <v>185</v>
      </c>
    </row>
    <row r="38" spans="1:8" x14ac:dyDescent="0.35">
      <c r="A38" s="1" t="s">
        <v>31</v>
      </c>
      <c r="B38" s="1">
        <v>38</v>
      </c>
      <c r="C38" s="1">
        <v>3</v>
      </c>
      <c r="E38" s="1">
        <v>59</v>
      </c>
      <c r="H38" s="30" t="s">
        <v>186</v>
      </c>
    </row>
  </sheetData>
  <mergeCells count="3">
    <mergeCell ref="L2:L4"/>
    <mergeCell ref="L5:L7"/>
    <mergeCell ref="L8:L10"/>
  </mergeCells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zoomScale="70" zoomScaleNormal="70" workbookViewId="0">
      <pane ySplit="1" topLeftCell="A2" activePane="bottomLeft" state="frozen"/>
      <selection pane="bottomLeft" activeCell="M11" sqref="M11"/>
    </sheetView>
  </sheetViews>
  <sheetFormatPr baseColWidth="10" defaultColWidth="11.453125" defaultRowHeight="14.5" x14ac:dyDescent="0.35"/>
  <cols>
    <col min="1" max="1" width="19.54296875" style="1" customWidth="1"/>
    <col min="2" max="2" width="23.453125" style="1" customWidth="1"/>
    <col min="3" max="3" width="18.08984375" style="1" customWidth="1"/>
    <col min="4" max="4" width="19.54296875" style="1" customWidth="1"/>
    <col min="5" max="5" width="24.7265625" style="3" customWidth="1"/>
    <col min="6" max="6" width="33.54296875" style="1" customWidth="1"/>
    <col min="7" max="7" width="32.453125" style="1" customWidth="1"/>
    <col min="8" max="8" width="22.26953125" style="1" customWidth="1"/>
    <col min="9" max="16384" width="11.453125" style="1"/>
  </cols>
  <sheetData>
    <row r="1" spans="1:13" s="2" customFormat="1" ht="29" x14ac:dyDescent="0.35">
      <c r="A1" s="2" t="s">
        <v>0</v>
      </c>
      <c r="B1" s="2" t="s">
        <v>2</v>
      </c>
      <c r="C1" s="2" t="s">
        <v>124</v>
      </c>
      <c r="D1" s="2" t="s">
        <v>85</v>
      </c>
      <c r="E1" s="10" t="s">
        <v>87</v>
      </c>
      <c r="F1" s="2" t="s">
        <v>90</v>
      </c>
      <c r="G1" s="2" t="s">
        <v>84</v>
      </c>
      <c r="H1" s="2" t="s">
        <v>7</v>
      </c>
      <c r="I1" s="2" t="s">
        <v>80</v>
      </c>
    </row>
    <row r="2" spans="1:13" ht="14.5" customHeight="1" x14ac:dyDescent="0.35">
      <c r="A2" s="1" t="s">
        <v>16</v>
      </c>
      <c r="B2" s="1">
        <v>2</v>
      </c>
      <c r="C2" s="1">
        <v>2</v>
      </c>
      <c r="D2" s="3">
        <v>635</v>
      </c>
      <c r="F2" s="1">
        <v>62</v>
      </c>
      <c r="H2" s="1" t="s">
        <v>56</v>
      </c>
      <c r="K2" s="33" t="s">
        <v>121</v>
      </c>
      <c r="L2" s="1">
        <v>0</v>
      </c>
      <c r="M2" s="28">
        <f>SUMPRODUCT(($D$2:$D$156)*($C$2:$C$156=L2))</f>
        <v>8341</v>
      </c>
    </row>
    <row r="3" spans="1:13" x14ac:dyDescent="0.35">
      <c r="A3" s="1" t="s">
        <v>16</v>
      </c>
      <c r="B3" s="1">
        <v>3</v>
      </c>
      <c r="C3" s="1">
        <v>2</v>
      </c>
      <c r="D3" s="3">
        <v>106</v>
      </c>
      <c r="H3" s="1" t="s">
        <v>56</v>
      </c>
      <c r="K3" s="34"/>
      <c r="L3" s="36">
        <v>1</v>
      </c>
      <c r="M3" s="28">
        <f>SUMPRODUCT(($D$2:$D$156)*($C$2:$C$156=L3))</f>
        <v>0</v>
      </c>
    </row>
    <row r="4" spans="1:13" x14ac:dyDescent="0.35">
      <c r="A4" s="1" t="s">
        <v>16</v>
      </c>
      <c r="B4" s="1">
        <v>7</v>
      </c>
      <c r="C4" s="1">
        <v>3</v>
      </c>
      <c r="D4" s="3">
        <v>206</v>
      </c>
      <c r="H4" s="1" t="s">
        <v>58</v>
      </c>
      <c r="K4" s="34"/>
      <c r="L4" s="36">
        <v>2</v>
      </c>
      <c r="M4" s="28">
        <f>SUMPRODUCT(($D$2:$D$156)*($C$2:$C$156=L4))</f>
        <v>28419</v>
      </c>
    </row>
    <row r="5" spans="1:13" ht="14.5" customHeight="1" x14ac:dyDescent="0.35">
      <c r="A5" s="1" t="s">
        <v>16</v>
      </c>
      <c r="B5" s="1">
        <v>8</v>
      </c>
      <c r="C5" s="1">
        <v>2</v>
      </c>
      <c r="D5" s="3">
        <v>61</v>
      </c>
      <c r="H5" s="1" t="s">
        <v>58</v>
      </c>
      <c r="K5" s="35"/>
      <c r="L5" s="36">
        <v>3</v>
      </c>
      <c r="M5" s="28">
        <f>SUMPRODUCT(($D$2:$D$156)*($C$2:$C$156=L5))</f>
        <v>29713</v>
      </c>
    </row>
    <row r="6" spans="1:13" ht="14.5" customHeight="1" x14ac:dyDescent="0.35">
      <c r="A6" s="1" t="s">
        <v>16</v>
      </c>
      <c r="B6" s="1">
        <v>9</v>
      </c>
      <c r="C6" s="1">
        <v>2</v>
      </c>
      <c r="D6" s="3">
        <v>136</v>
      </c>
      <c r="H6" s="1" t="s">
        <v>59</v>
      </c>
      <c r="K6" s="33" t="s">
        <v>122</v>
      </c>
      <c r="L6" s="36">
        <v>1</v>
      </c>
      <c r="M6" s="28">
        <f>SUMPRODUCT(($E$2:$E$156)*($C$2:$C$156=L6))</f>
        <v>0</v>
      </c>
    </row>
    <row r="7" spans="1:13" x14ac:dyDescent="0.35">
      <c r="A7" s="1" t="s">
        <v>16</v>
      </c>
      <c r="B7" s="1">
        <v>10</v>
      </c>
      <c r="C7" s="1">
        <v>2</v>
      </c>
      <c r="D7" s="3"/>
      <c r="F7" s="1">
        <v>10</v>
      </c>
      <c r="H7" s="1" t="s">
        <v>59</v>
      </c>
      <c r="K7" s="34"/>
      <c r="L7" s="36">
        <v>2</v>
      </c>
      <c r="M7" s="28">
        <f>SUMPRODUCT(($E$2:$E$156)*($C$2:$C$156=L7))</f>
        <v>0</v>
      </c>
    </row>
    <row r="8" spans="1:13" ht="14.5" customHeight="1" x14ac:dyDescent="0.35">
      <c r="A8" s="1" t="s">
        <v>16</v>
      </c>
      <c r="B8" s="1">
        <v>11</v>
      </c>
      <c r="C8" s="1">
        <v>2</v>
      </c>
      <c r="D8" s="3">
        <v>42</v>
      </c>
      <c r="H8" s="1" t="s">
        <v>59</v>
      </c>
      <c r="K8" s="34"/>
      <c r="L8" s="36">
        <v>3</v>
      </c>
      <c r="M8" s="28">
        <f>SUMPRODUCT(($E$2:$E$156)*($C$2:$C$156=L8))</f>
        <v>583</v>
      </c>
    </row>
    <row r="9" spans="1:13" x14ac:dyDescent="0.35">
      <c r="A9" s="1" t="s">
        <v>16</v>
      </c>
      <c r="B9" s="1">
        <v>12</v>
      </c>
      <c r="C9" s="1">
        <v>2</v>
      </c>
      <c r="D9" s="3">
        <v>967</v>
      </c>
      <c r="H9" s="1" t="s">
        <v>59</v>
      </c>
      <c r="K9" s="35"/>
      <c r="L9" s="1">
        <v>4</v>
      </c>
      <c r="M9" s="28">
        <f>SUMPRODUCT(($E$2:$E$156)*($C$2:$C$156=L9))</f>
        <v>3022</v>
      </c>
    </row>
    <row r="10" spans="1:13" x14ac:dyDescent="0.35">
      <c r="A10" s="1" t="s">
        <v>16</v>
      </c>
      <c r="B10" s="1">
        <v>13</v>
      </c>
      <c r="C10" s="1">
        <v>2</v>
      </c>
      <c r="D10" s="3">
        <v>176</v>
      </c>
      <c r="H10" s="1" t="s">
        <v>59</v>
      </c>
      <c r="K10" s="32" t="s">
        <v>123</v>
      </c>
      <c r="L10" s="36">
        <v>1</v>
      </c>
      <c r="M10" s="28">
        <f>SUMPRODUCT(($F$2:$F$156)*($C$2:$C$156=L10))</f>
        <v>0</v>
      </c>
    </row>
    <row r="11" spans="1:13" x14ac:dyDescent="0.35">
      <c r="A11" s="1" t="s">
        <v>16</v>
      </c>
      <c r="B11" s="1">
        <v>14</v>
      </c>
      <c r="C11" s="1">
        <v>2</v>
      </c>
      <c r="D11" s="3"/>
      <c r="F11" s="1">
        <v>11</v>
      </c>
      <c r="H11" s="1" t="s">
        <v>59</v>
      </c>
      <c r="K11" s="32"/>
      <c r="L11" s="36">
        <v>2</v>
      </c>
      <c r="M11" s="28">
        <f>SUMPRODUCT(($F$2:$F$156)*($C$2:$C$156=L11))</f>
        <v>1195</v>
      </c>
    </row>
    <row r="12" spans="1:13" x14ac:dyDescent="0.35">
      <c r="A12" s="1" t="s">
        <v>16</v>
      </c>
      <c r="B12" s="1">
        <v>15</v>
      </c>
      <c r="C12" s="1">
        <v>2</v>
      </c>
      <c r="D12" s="3">
        <v>322</v>
      </c>
      <c r="H12" s="1" t="s">
        <v>60</v>
      </c>
      <c r="K12" s="32"/>
      <c r="L12" s="36">
        <v>3</v>
      </c>
      <c r="M12" s="28">
        <f>SUMPRODUCT(($F$2:$F$156)*($C$2:$C$156=L12))</f>
        <v>1176</v>
      </c>
    </row>
    <row r="13" spans="1:13" x14ac:dyDescent="0.35">
      <c r="A13" s="1" t="s">
        <v>16</v>
      </c>
      <c r="B13" s="1">
        <v>16</v>
      </c>
      <c r="C13" s="1">
        <v>2</v>
      </c>
      <c r="D13" s="3">
        <v>10</v>
      </c>
      <c r="F13" s="1">
        <v>1</v>
      </c>
      <c r="H13" s="1" t="s">
        <v>60</v>
      </c>
    </row>
    <row r="14" spans="1:13" x14ac:dyDescent="0.35">
      <c r="A14" s="1" t="s">
        <v>16</v>
      </c>
      <c r="B14" s="1">
        <v>17</v>
      </c>
      <c r="C14" s="1">
        <v>2</v>
      </c>
      <c r="D14" s="3">
        <v>198</v>
      </c>
      <c r="F14" s="1">
        <v>222</v>
      </c>
      <c r="H14" s="1" t="s">
        <v>60</v>
      </c>
    </row>
    <row r="15" spans="1:13" x14ac:dyDescent="0.35">
      <c r="A15" s="1" t="s">
        <v>16</v>
      </c>
      <c r="B15" s="1">
        <v>18</v>
      </c>
      <c r="C15" s="1">
        <v>2</v>
      </c>
      <c r="D15" s="3">
        <v>434</v>
      </c>
      <c r="H15" s="1" t="s">
        <v>59</v>
      </c>
    </row>
    <row r="16" spans="1:13" x14ac:dyDescent="0.35">
      <c r="A16" s="1" t="s">
        <v>16</v>
      </c>
      <c r="B16" s="1">
        <v>19</v>
      </c>
      <c r="C16" s="1">
        <v>3</v>
      </c>
      <c r="D16" s="3"/>
      <c r="E16" s="3">
        <v>583</v>
      </c>
      <c r="H16" s="1" t="s">
        <v>59</v>
      </c>
    </row>
    <row r="17" spans="1:9" x14ac:dyDescent="0.35">
      <c r="A17" s="1" t="s">
        <v>16</v>
      </c>
      <c r="B17" s="1">
        <v>20</v>
      </c>
      <c r="C17" s="1">
        <v>3</v>
      </c>
      <c r="D17" s="3">
        <v>4776</v>
      </c>
      <c r="H17" s="1" t="s">
        <v>59</v>
      </c>
    </row>
    <row r="18" spans="1:9" x14ac:dyDescent="0.35">
      <c r="A18" s="1" t="s">
        <v>16</v>
      </c>
      <c r="B18" s="1">
        <v>21</v>
      </c>
      <c r="C18" s="1">
        <v>3</v>
      </c>
      <c r="D18" s="3">
        <v>0</v>
      </c>
      <c r="H18" s="1" t="s">
        <v>59</v>
      </c>
    </row>
    <row r="19" spans="1:9" x14ac:dyDescent="0.35">
      <c r="A19" s="1" t="s">
        <v>16</v>
      </c>
      <c r="B19" s="1">
        <v>22</v>
      </c>
      <c r="C19" s="1">
        <v>3</v>
      </c>
      <c r="D19" s="3">
        <v>1221</v>
      </c>
      <c r="H19" s="1" t="s">
        <v>60</v>
      </c>
    </row>
    <row r="20" spans="1:9" x14ac:dyDescent="0.35">
      <c r="A20" s="1" t="s">
        <v>16</v>
      </c>
      <c r="B20" s="1">
        <v>24</v>
      </c>
      <c r="C20" s="1">
        <v>3</v>
      </c>
      <c r="D20" s="3">
        <v>4</v>
      </c>
      <c r="F20" s="1">
        <v>4</v>
      </c>
      <c r="H20" s="1" t="s">
        <v>61</v>
      </c>
    </row>
    <row r="21" spans="1:9" x14ac:dyDescent="0.35">
      <c r="A21" s="7" t="s">
        <v>16</v>
      </c>
      <c r="B21" s="7">
        <v>27</v>
      </c>
      <c r="C21" s="7">
        <v>0</v>
      </c>
      <c r="D21" s="8">
        <v>8341</v>
      </c>
      <c r="E21" s="8"/>
      <c r="F21" s="7"/>
      <c r="G21" s="7"/>
      <c r="H21" s="7" t="s">
        <v>108</v>
      </c>
      <c r="I21" s="7"/>
    </row>
    <row r="22" spans="1:9" x14ac:dyDescent="0.35">
      <c r="A22" s="1" t="s">
        <v>16</v>
      </c>
      <c r="B22" s="1">
        <v>29</v>
      </c>
      <c r="C22" s="1">
        <v>2</v>
      </c>
      <c r="D22" s="3">
        <v>290</v>
      </c>
      <c r="H22" s="1" t="s">
        <v>60</v>
      </c>
    </row>
    <row r="23" spans="1:9" s="7" customFormat="1" x14ac:dyDescent="0.35">
      <c r="A23" s="1" t="s">
        <v>16</v>
      </c>
      <c r="B23" s="1">
        <v>31</v>
      </c>
      <c r="C23" s="1">
        <v>3</v>
      </c>
      <c r="D23" s="3">
        <v>1300</v>
      </c>
      <c r="E23" s="3"/>
      <c r="F23" s="1"/>
      <c r="G23" s="1"/>
      <c r="H23" s="1" t="s">
        <v>62</v>
      </c>
      <c r="I23" s="1"/>
    </row>
    <row r="24" spans="1:9" x14ac:dyDescent="0.35">
      <c r="A24" s="1" t="s">
        <v>16</v>
      </c>
      <c r="B24" s="1">
        <v>32</v>
      </c>
      <c r="C24" s="1">
        <v>3</v>
      </c>
      <c r="D24" s="3"/>
      <c r="G24" s="1">
        <v>98</v>
      </c>
      <c r="H24" s="1" t="s">
        <v>62</v>
      </c>
    </row>
    <row r="25" spans="1:9" x14ac:dyDescent="0.35">
      <c r="A25" s="1" t="s">
        <v>16</v>
      </c>
      <c r="B25" s="1">
        <v>33</v>
      </c>
      <c r="C25" s="1">
        <v>3</v>
      </c>
      <c r="D25" s="3">
        <v>1087</v>
      </c>
      <c r="H25" s="1" t="s">
        <v>62</v>
      </c>
    </row>
    <row r="26" spans="1:9" x14ac:dyDescent="0.35">
      <c r="A26" s="1" t="s">
        <v>16</v>
      </c>
      <c r="B26" s="1">
        <v>36</v>
      </c>
      <c r="C26" s="1">
        <v>2</v>
      </c>
      <c r="D26" s="3">
        <v>6100</v>
      </c>
      <c r="F26" s="1">
        <v>320</v>
      </c>
      <c r="H26" s="1" t="s">
        <v>63</v>
      </c>
    </row>
    <row r="27" spans="1:9" x14ac:dyDescent="0.35">
      <c r="A27" s="1" t="s">
        <v>16</v>
      </c>
      <c r="B27" s="1">
        <v>37</v>
      </c>
      <c r="C27" s="1">
        <v>2</v>
      </c>
      <c r="D27" s="3">
        <v>123</v>
      </c>
      <c r="H27" s="1" t="s">
        <v>64</v>
      </c>
    </row>
    <row r="28" spans="1:9" x14ac:dyDescent="0.35">
      <c r="A28" s="1" t="s">
        <v>16</v>
      </c>
      <c r="B28" s="1">
        <v>38</v>
      </c>
      <c r="C28" s="1">
        <v>2</v>
      </c>
      <c r="D28" s="3">
        <v>356</v>
      </c>
      <c r="H28" s="1" t="s">
        <v>64</v>
      </c>
    </row>
    <row r="29" spans="1:9" x14ac:dyDescent="0.35">
      <c r="A29" s="1" t="s">
        <v>16</v>
      </c>
      <c r="B29" s="1">
        <v>39</v>
      </c>
      <c r="C29" s="1">
        <v>2</v>
      </c>
      <c r="D29" s="3">
        <v>310</v>
      </c>
      <c r="F29" s="1">
        <v>58</v>
      </c>
      <c r="H29" s="1" t="s">
        <v>64</v>
      </c>
    </row>
    <row r="30" spans="1:9" x14ac:dyDescent="0.35">
      <c r="A30" s="1" t="s">
        <v>16</v>
      </c>
      <c r="B30" s="1">
        <v>40</v>
      </c>
      <c r="C30" s="1">
        <v>2</v>
      </c>
      <c r="D30" s="3">
        <v>31</v>
      </c>
      <c r="F30" s="1">
        <v>3</v>
      </c>
      <c r="H30" s="1" t="s">
        <v>64</v>
      </c>
    </row>
    <row r="31" spans="1:9" x14ac:dyDescent="0.35">
      <c r="A31" s="1" t="s">
        <v>16</v>
      </c>
      <c r="B31" s="1">
        <v>42</v>
      </c>
      <c r="C31" s="1">
        <v>2</v>
      </c>
      <c r="D31" s="9"/>
      <c r="E31" s="9"/>
      <c r="F31" s="6">
        <v>7</v>
      </c>
      <c r="G31" s="6"/>
      <c r="H31" s="1" t="s">
        <v>64</v>
      </c>
    </row>
    <row r="32" spans="1:9" x14ac:dyDescent="0.35">
      <c r="A32" s="1" t="s">
        <v>16</v>
      </c>
      <c r="B32" s="1">
        <v>44</v>
      </c>
      <c r="C32" s="1">
        <v>2</v>
      </c>
      <c r="D32" s="3"/>
      <c r="F32" s="1">
        <v>10</v>
      </c>
      <c r="H32" s="1" t="s">
        <v>64</v>
      </c>
    </row>
    <row r="33" spans="1:8" x14ac:dyDescent="0.35">
      <c r="A33" s="1" t="s">
        <v>16</v>
      </c>
      <c r="B33" s="1">
        <v>45</v>
      </c>
      <c r="C33" s="1">
        <v>2</v>
      </c>
      <c r="D33" s="3"/>
      <c r="F33" s="1">
        <v>0</v>
      </c>
      <c r="H33" s="1" t="s">
        <v>64</v>
      </c>
    </row>
    <row r="34" spans="1:8" x14ac:dyDescent="0.35">
      <c r="A34" s="1" t="s">
        <v>16</v>
      </c>
      <c r="B34" s="1">
        <v>46</v>
      </c>
      <c r="C34" s="1">
        <v>2</v>
      </c>
      <c r="D34" s="3">
        <v>42</v>
      </c>
      <c r="F34" s="1">
        <v>7</v>
      </c>
      <c r="H34" s="1" t="s">
        <v>64</v>
      </c>
    </row>
    <row r="35" spans="1:8" x14ac:dyDescent="0.35">
      <c r="A35" s="1" t="s">
        <v>16</v>
      </c>
      <c r="B35" s="1">
        <v>47</v>
      </c>
      <c r="C35" s="1">
        <v>3</v>
      </c>
      <c r="D35" s="3">
        <v>129</v>
      </c>
      <c r="H35" s="1" t="s">
        <v>64</v>
      </c>
    </row>
    <row r="36" spans="1:8" x14ac:dyDescent="0.35">
      <c r="A36" s="1" t="s">
        <v>16</v>
      </c>
      <c r="B36" s="1">
        <v>48</v>
      </c>
      <c r="C36" s="1">
        <v>3</v>
      </c>
      <c r="D36" s="3">
        <v>418</v>
      </c>
      <c r="F36" s="1">
        <v>314</v>
      </c>
    </row>
    <row r="37" spans="1:8" x14ac:dyDescent="0.35">
      <c r="A37" s="1" t="s">
        <v>16</v>
      </c>
      <c r="B37" s="1">
        <v>49</v>
      </c>
      <c r="C37" s="1">
        <v>2</v>
      </c>
      <c r="D37" s="3">
        <v>95</v>
      </c>
    </row>
    <row r="38" spans="1:8" x14ac:dyDescent="0.35">
      <c r="A38" s="1" t="s">
        <v>16</v>
      </c>
      <c r="B38" s="1">
        <v>50</v>
      </c>
      <c r="C38" s="1">
        <v>4</v>
      </c>
      <c r="D38" s="3"/>
      <c r="E38" s="3">
        <v>3022</v>
      </c>
    </row>
    <row r="39" spans="1:8" x14ac:dyDescent="0.35">
      <c r="A39" s="1" t="s">
        <v>16</v>
      </c>
      <c r="B39" s="1">
        <v>51</v>
      </c>
      <c r="C39" s="1">
        <v>3</v>
      </c>
      <c r="D39" s="3">
        <v>2801</v>
      </c>
      <c r="H39" s="1" t="s">
        <v>65</v>
      </c>
    </row>
    <row r="40" spans="1:8" x14ac:dyDescent="0.35">
      <c r="A40" s="1" t="s">
        <v>16</v>
      </c>
      <c r="B40" s="1">
        <v>52</v>
      </c>
      <c r="C40" s="1">
        <v>3</v>
      </c>
      <c r="D40" s="3">
        <v>4627</v>
      </c>
      <c r="H40" s="1" t="s">
        <v>65</v>
      </c>
    </row>
    <row r="41" spans="1:8" x14ac:dyDescent="0.35">
      <c r="A41" s="1" t="s">
        <v>16</v>
      </c>
      <c r="B41" s="1">
        <v>53</v>
      </c>
      <c r="C41" s="1">
        <v>3</v>
      </c>
      <c r="D41" s="3">
        <v>743</v>
      </c>
      <c r="H41" s="1" t="s">
        <v>65</v>
      </c>
    </row>
    <row r="42" spans="1:8" x14ac:dyDescent="0.35">
      <c r="A42" s="1" t="s">
        <v>16</v>
      </c>
      <c r="B42" s="1">
        <v>54</v>
      </c>
      <c r="C42" s="1">
        <v>2</v>
      </c>
      <c r="D42" s="3">
        <v>286</v>
      </c>
      <c r="F42" s="1">
        <v>17</v>
      </c>
      <c r="H42" s="1" t="s">
        <v>66</v>
      </c>
    </row>
    <row r="43" spans="1:8" x14ac:dyDescent="0.35">
      <c r="A43" s="1" t="s">
        <v>16</v>
      </c>
      <c r="B43" s="1">
        <v>55</v>
      </c>
      <c r="C43" s="1">
        <v>3</v>
      </c>
      <c r="D43" s="3">
        <v>122</v>
      </c>
      <c r="H43" s="1" t="s">
        <v>66</v>
      </c>
    </row>
    <row r="44" spans="1:8" x14ac:dyDescent="0.35">
      <c r="A44" s="1" t="s">
        <v>16</v>
      </c>
      <c r="B44" s="1">
        <v>56</v>
      </c>
      <c r="C44" s="1">
        <v>2</v>
      </c>
      <c r="D44" s="3">
        <v>46</v>
      </c>
      <c r="F44" s="1">
        <v>4</v>
      </c>
      <c r="G44" s="1">
        <v>8</v>
      </c>
      <c r="H44" s="1" t="s">
        <v>67</v>
      </c>
    </row>
    <row r="45" spans="1:8" x14ac:dyDescent="0.35">
      <c r="A45" s="1" t="s">
        <v>16</v>
      </c>
      <c r="B45" s="1">
        <v>57</v>
      </c>
      <c r="C45" s="1">
        <v>3</v>
      </c>
      <c r="D45" s="3">
        <v>2057</v>
      </c>
    </row>
    <row r="46" spans="1:8" x14ac:dyDescent="0.35">
      <c r="A46" s="1" t="s">
        <v>16</v>
      </c>
      <c r="B46" s="1">
        <v>58</v>
      </c>
      <c r="C46" s="1">
        <v>3</v>
      </c>
      <c r="D46" s="3">
        <v>3466</v>
      </c>
      <c r="H46" s="1" t="s">
        <v>68</v>
      </c>
    </row>
    <row r="47" spans="1:8" x14ac:dyDescent="0.35">
      <c r="A47" s="1" t="s">
        <v>16</v>
      </c>
      <c r="B47" s="1">
        <v>59</v>
      </c>
      <c r="C47" s="1">
        <v>2</v>
      </c>
      <c r="D47" s="3">
        <v>39</v>
      </c>
      <c r="F47" s="1">
        <v>15</v>
      </c>
      <c r="H47" s="1" t="s">
        <v>69</v>
      </c>
    </row>
    <row r="48" spans="1:8" x14ac:dyDescent="0.35">
      <c r="A48" s="1" t="s">
        <v>16</v>
      </c>
      <c r="B48" s="1">
        <v>60</v>
      </c>
      <c r="C48" s="1">
        <v>2</v>
      </c>
      <c r="D48" s="3">
        <v>468</v>
      </c>
      <c r="F48" s="1">
        <v>87</v>
      </c>
      <c r="H48" s="1" t="s">
        <v>69</v>
      </c>
    </row>
    <row r="49" spans="1:8" x14ac:dyDescent="0.35">
      <c r="A49" s="1" t="s">
        <v>16</v>
      </c>
      <c r="B49" s="1">
        <v>61</v>
      </c>
      <c r="C49" s="1">
        <v>2</v>
      </c>
      <c r="D49" s="3">
        <v>0</v>
      </c>
      <c r="F49" s="1">
        <v>0</v>
      </c>
      <c r="G49" s="1">
        <v>0</v>
      </c>
      <c r="H49" s="1" t="s">
        <v>70</v>
      </c>
    </row>
    <row r="50" spans="1:8" x14ac:dyDescent="0.35">
      <c r="A50" s="1" t="s">
        <v>16</v>
      </c>
      <c r="B50" s="1">
        <v>62</v>
      </c>
      <c r="C50" s="1">
        <v>2</v>
      </c>
      <c r="D50" s="3">
        <v>87</v>
      </c>
      <c r="F50" s="1">
        <v>42</v>
      </c>
      <c r="G50" s="1">
        <v>25</v>
      </c>
      <c r="H50" s="1" t="s">
        <v>70</v>
      </c>
    </row>
    <row r="51" spans="1:8" x14ac:dyDescent="0.35">
      <c r="A51" s="1" t="s">
        <v>16</v>
      </c>
      <c r="B51" s="1">
        <v>63</v>
      </c>
      <c r="C51" s="1">
        <v>3</v>
      </c>
      <c r="D51" s="3">
        <v>778</v>
      </c>
      <c r="F51" s="1">
        <v>16</v>
      </c>
      <c r="G51" s="1">
        <v>54</v>
      </c>
      <c r="H51" s="1" t="s">
        <v>71</v>
      </c>
    </row>
    <row r="52" spans="1:8" x14ac:dyDescent="0.35">
      <c r="A52" s="1" t="s">
        <v>16</v>
      </c>
      <c r="B52" s="1">
        <v>64</v>
      </c>
      <c r="C52" s="1">
        <v>3</v>
      </c>
      <c r="D52" s="3">
        <v>379</v>
      </c>
    </row>
    <row r="53" spans="1:8" x14ac:dyDescent="0.35">
      <c r="A53" s="1" t="s">
        <v>16</v>
      </c>
      <c r="B53" s="1">
        <v>65</v>
      </c>
      <c r="C53" s="1">
        <v>2</v>
      </c>
      <c r="D53" s="3">
        <v>369</v>
      </c>
      <c r="F53" s="1">
        <v>32</v>
      </c>
      <c r="H53" s="1" t="s">
        <v>73</v>
      </c>
    </row>
    <row r="54" spans="1:8" x14ac:dyDescent="0.35">
      <c r="A54" s="1" t="s">
        <v>16</v>
      </c>
      <c r="B54" s="1">
        <v>66</v>
      </c>
      <c r="C54" s="1">
        <v>2</v>
      </c>
      <c r="D54" s="3">
        <v>1547</v>
      </c>
      <c r="F54" s="1">
        <v>47</v>
      </c>
      <c r="H54" s="1" t="s">
        <v>72</v>
      </c>
    </row>
    <row r="55" spans="1:8" x14ac:dyDescent="0.35">
      <c r="A55" s="1" t="s">
        <v>16</v>
      </c>
      <c r="B55" s="1">
        <v>67</v>
      </c>
      <c r="C55" s="1">
        <v>3</v>
      </c>
      <c r="D55" s="3"/>
      <c r="F55" s="1">
        <v>87</v>
      </c>
      <c r="H55" s="1" t="s">
        <v>73</v>
      </c>
    </row>
    <row r="56" spans="1:8" x14ac:dyDescent="0.35">
      <c r="A56" s="1" t="s">
        <v>16</v>
      </c>
      <c r="B56" s="1">
        <v>68</v>
      </c>
      <c r="C56" s="1">
        <v>2</v>
      </c>
      <c r="D56" s="3">
        <v>2585</v>
      </c>
      <c r="H56" s="1" t="s">
        <v>73</v>
      </c>
    </row>
    <row r="57" spans="1:8" x14ac:dyDescent="0.35">
      <c r="A57" s="1" t="s">
        <v>16</v>
      </c>
      <c r="B57" s="1">
        <v>69</v>
      </c>
      <c r="C57" s="1">
        <v>2</v>
      </c>
      <c r="D57" s="3">
        <v>497</v>
      </c>
      <c r="H57" s="1" t="s">
        <v>65</v>
      </c>
    </row>
    <row r="58" spans="1:8" x14ac:dyDescent="0.35">
      <c r="A58" s="1" t="s">
        <v>16</v>
      </c>
      <c r="B58" s="1">
        <v>70</v>
      </c>
      <c r="C58" s="1">
        <v>3</v>
      </c>
      <c r="D58" s="3"/>
      <c r="G58" s="1">
        <v>24</v>
      </c>
      <c r="H58" s="1" t="s">
        <v>74</v>
      </c>
    </row>
    <row r="59" spans="1:8" x14ac:dyDescent="0.35">
      <c r="A59" s="1" t="s">
        <v>16</v>
      </c>
      <c r="B59" s="1">
        <v>71</v>
      </c>
      <c r="C59" s="1">
        <v>3</v>
      </c>
      <c r="D59" s="3">
        <v>412</v>
      </c>
    </row>
    <row r="60" spans="1:8" x14ac:dyDescent="0.35">
      <c r="A60" s="1" t="s">
        <v>16</v>
      </c>
      <c r="B60" s="1">
        <v>72</v>
      </c>
      <c r="C60" s="1">
        <v>3</v>
      </c>
      <c r="D60" s="3">
        <v>652</v>
      </c>
      <c r="H60" s="1" t="s">
        <v>75</v>
      </c>
    </row>
    <row r="61" spans="1:8" x14ac:dyDescent="0.35">
      <c r="A61" s="1" t="s">
        <v>16</v>
      </c>
      <c r="B61" s="1">
        <v>73</v>
      </c>
      <c r="C61" s="1">
        <v>3</v>
      </c>
      <c r="D61" s="3"/>
      <c r="H61" s="1" t="s">
        <v>76</v>
      </c>
    </row>
    <row r="62" spans="1:8" x14ac:dyDescent="0.35">
      <c r="A62" s="1" t="s">
        <v>16</v>
      </c>
      <c r="B62" s="1">
        <v>74</v>
      </c>
      <c r="C62" s="1">
        <v>2</v>
      </c>
      <c r="D62" s="3"/>
      <c r="F62" s="1">
        <v>22</v>
      </c>
      <c r="H62" s="1" t="s">
        <v>76</v>
      </c>
    </row>
    <row r="63" spans="1:8" x14ac:dyDescent="0.35">
      <c r="A63" s="1" t="s">
        <v>16</v>
      </c>
      <c r="B63" s="1">
        <v>75</v>
      </c>
      <c r="C63" s="1">
        <v>2</v>
      </c>
      <c r="D63" s="3">
        <v>343</v>
      </c>
      <c r="H63" s="1" t="s">
        <v>76</v>
      </c>
    </row>
    <row r="64" spans="1:8" x14ac:dyDescent="0.35">
      <c r="A64" s="1" t="s">
        <v>16</v>
      </c>
      <c r="B64" s="1">
        <v>76</v>
      </c>
      <c r="C64" s="1">
        <v>3</v>
      </c>
      <c r="D64" s="3">
        <v>58</v>
      </c>
      <c r="F64" s="1">
        <v>7</v>
      </c>
      <c r="H64" s="1" t="s">
        <v>76</v>
      </c>
    </row>
    <row r="65" spans="1:8" x14ac:dyDescent="0.35">
      <c r="A65" s="1" t="s">
        <v>16</v>
      </c>
      <c r="B65" s="1">
        <v>77</v>
      </c>
      <c r="C65" s="1">
        <v>2</v>
      </c>
      <c r="D65" s="3">
        <v>706</v>
      </c>
      <c r="H65" s="1" t="s">
        <v>77</v>
      </c>
    </row>
    <row r="66" spans="1:8" x14ac:dyDescent="0.35">
      <c r="A66" s="1" t="s">
        <v>16</v>
      </c>
      <c r="B66" s="1">
        <v>80</v>
      </c>
      <c r="C66" s="1">
        <v>2</v>
      </c>
      <c r="D66" s="3">
        <v>650</v>
      </c>
      <c r="F66" s="1">
        <v>14</v>
      </c>
      <c r="H66" s="1" t="s">
        <v>63</v>
      </c>
    </row>
    <row r="67" spans="1:8" x14ac:dyDescent="0.35">
      <c r="A67" s="1" t="s">
        <v>16</v>
      </c>
      <c r="B67" s="1">
        <v>81</v>
      </c>
      <c r="C67" s="1">
        <v>2</v>
      </c>
      <c r="D67" s="3">
        <v>213</v>
      </c>
      <c r="H67" s="1" t="s">
        <v>78</v>
      </c>
    </row>
    <row r="68" spans="1:8" x14ac:dyDescent="0.35">
      <c r="A68" s="1" t="s">
        <v>16</v>
      </c>
      <c r="B68" s="1">
        <v>82</v>
      </c>
      <c r="C68" s="1">
        <v>3</v>
      </c>
      <c r="D68" s="3">
        <v>84</v>
      </c>
      <c r="H68" s="1" t="s">
        <v>79</v>
      </c>
    </row>
    <row r="69" spans="1:8" x14ac:dyDescent="0.35">
      <c r="A69" s="1" t="s">
        <v>16</v>
      </c>
      <c r="B69" s="1">
        <v>83</v>
      </c>
      <c r="C69" s="1">
        <v>3</v>
      </c>
      <c r="D69" s="3"/>
      <c r="F69" s="1">
        <v>356</v>
      </c>
      <c r="H69" s="1" t="s">
        <v>79</v>
      </c>
    </row>
    <row r="70" spans="1:8" x14ac:dyDescent="0.35">
      <c r="A70" s="1" t="s">
        <v>16</v>
      </c>
      <c r="B70" s="1">
        <v>84</v>
      </c>
      <c r="C70" s="1">
        <v>3</v>
      </c>
      <c r="D70" s="3"/>
      <c r="F70" s="1">
        <v>91</v>
      </c>
      <c r="H70" s="1" t="s">
        <v>79</v>
      </c>
    </row>
    <row r="71" spans="1:8" x14ac:dyDescent="0.35">
      <c r="A71" s="1" t="s">
        <v>9</v>
      </c>
      <c r="B71" s="1" t="s">
        <v>10</v>
      </c>
      <c r="C71" s="1">
        <v>2</v>
      </c>
      <c r="D71" s="3">
        <v>3733</v>
      </c>
      <c r="H71" s="1" t="s">
        <v>9</v>
      </c>
    </row>
    <row r="72" spans="1:8" x14ac:dyDescent="0.35">
      <c r="A72" s="1" t="s">
        <v>9</v>
      </c>
      <c r="B72" s="1" t="s">
        <v>11</v>
      </c>
      <c r="D72" s="3">
        <v>0</v>
      </c>
      <c r="H72" s="1" t="s">
        <v>126</v>
      </c>
    </row>
    <row r="73" spans="1:8" x14ac:dyDescent="0.35">
      <c r="A73" s="1" t="s">
        <v>9</v>
      </c>
      <c r="B73" s="1" t="s">
        <v>12</v>
      </c>
      <c r="C73" s="1">
        <v>2</v>
      </c>
      <c r="D73" s="3">
        <v>101</v>
      </c>
      <c r="H73" s="1" t="s">
        <v>9</v>
      </c>
    </row>
    <row r="74" spans="1:8" x14ac:dyDescent="0.35">
      <c r="A74" s="1" t="s">
        <v>9</v>
      </c>
      <c r="B74" s="1" t="s">
        <v>13</v>
      </c>
      <c r="C74" s="1">
        <v>2</v>
      </c>
      <c r="D74" s="3">
        <v>1379</v>
      </c>
      <c r="F74" s="1">
        <v>81</v>
      </c>
      <c r="H74" s="1" t="s">
        <v>9</v>
      </c>
    </row>
    <row r="75" spans="1:8" x14ac:dyDescent="0.35">
      <c r="A75" s="1" t="s">
        <v>9</v>
      </c>
      <c r="B75" s="1" t="s">
        <v>14</v>
      </c>
      <c r="C75" s="1">
        <v>3</v>
      </c>
      <c r="D75" s="3">
        <v>1023</v>
      </c>
      <c r="H75" s="1" t="s">
        <v>9</v>
      </c>
    </row>
    <row r="76" spans="1:8" x14ac:dyDescent="0.35">
      <c r="A76" s="1" t="s">
        <v>9</v>
      </c>
      <c r="B76" s="1" t="s">
        <v>15</v>
      </c>
      <c r="C76" s="1">
        <v>3</v>
      </c>
      <c r="D76" s="3">
        <v>575</v>
      </c>
      <c r="F76" s="1">
        <v>180</v>
      </c>
      <c r="H76" s="1" t="s">
        <v>9</v>
      </c>
    </row>
    <row r="77" spans="1:8" x14ac:dyDescent="0.35">
      <c r="A77" s="1" t="s">
        <v>9</v>
      </c>
      <c r="B77" s="1" t="s">
        <v>18</v>
      </c>
      <c r="C77" s="1">
        <v>2</v>
      </c>
      <c r="D77" s="3">
        <v>3396</v>
      </c>
      <c r="F77" s="1">
        <v>123</v>
      </c>
      <c r="H77" s="1" t="s">
        <v>9</v>
      </c>
    </row>
    <row r="78" spans="1:8" x14ac:dyDescent="0.35">
      <c r="A78" s="1" t="s">
        <v>9</v>
      </c>
      <c r="B78" s="1" t="s">
        <v>19</v>
      </c>
      <c r="C78" s="1">
        <v>2</v>
      </c>
      <c r="D78" s="3">
        <v>368</v>
      </c>
      <c r="H78" s="1" t="s">
        <v>9</v>
      </c>
    </row>
    <row r="79" spans="1:8" x14ac:dyDescent="0.35">
      <c r="A79" s="1" t="s">
        <v>9</v>
      </c>
      <c r="B79" s="1" t="s">
        <v>20</v>
      </c>
      <c r="C79" s="1">
        <v>3</v>
      </c>
      <c r="D79" s="3">
        <v>931</v>
      </c>
      <c r="H79" s="1" t="s">
        <v>9</v>
      </c>
    </row>
    <row r="80" spans="1:8" x14ac:dyDescent="0.35">
      <c r="A80" s="1" t="s">
        <v>9</v>
      </c>
      <c r="B80" s="1" t="s">
        <v>21</v>
      </c>
      <c r="C80" s="1">
        <v>3</v>
      </c>
      <c r="D80" s="3">
        <v>0</v>
      </c>
      <c r="H80" s="1" t="s">
        <v>9</v>
      </c>
    </row>
    <row r="81" spans="1:8" x14ac:dyDescent="0.35">
      <c r="A81" s="1" t="s">
        <v>9</v>
      </c>
      <c r="B81" s="1" t="s">
        <v>22</v>
      </c>
      <c r="C81" s="1">
        <v>3</v>
      </c>
      <c r="D81" s="3">
        <v>932</v>
      </c>
      <c r="G81" s="1">
        <v>91</v>
      </c>
      <c r="H81" s="1" t="s">
        <v>9</v>
      </c>
    </row>
    <row r="82" spans="1:8" x14ac:dyDescent="0.35">
      <c r="A82" s="1" t="s">
        <v>9</v>
      </c>
      <c r="B82" s="1" t="s">
        <v>23</v>
      </c>
      <c r="C82" s="1">
        <v>2</v>
      </c>
      <c r="D82" s="3">
        <v>111</v>
      </c>
      <c r="G82" s="1">
        <v>24</v>
      </c>
      <c r="H82" s="1" t="s">
        <v>9</v>
      </c>
    </row>
    <row r="83" spans="1:8" x14ac:dyDescent="0.35">
      <c r="A83" s="1" t="s">
        <v>9</v>
      </c>
      <c r="B83" s="1" t="s">
        <v>24</v>
      </c>
      <c r="C83" s="1">
        <v>2</v>
      </c>
      <c r="D83" s="3">
        <v>116</v>
      </c>
      <c r="G83" s="1">
        <v>17</v>
      </c>
      <c r="H83" s="1" t="s">
        <v>9</v>
      </c>
    </row>
    <row r="84" spans="1:8" x14ac:dyDescent="0.35">
      <c r="A84" s="1" t="s">
        <v>9</v>
      </c>
      <c r="B84" s="1" t="s">
        <v>25</v>
      </c>
      <c r="C84" s="1">
        <v>3</v>
      </c>
      <c r="D84" s="3">
        <v>430</v>
      </c>
      <c r="G84" s="1">
        <v>16</v>
      </c>
      <c r="H84" s="1" t="s">
        <v>9</v>
      </c>
    </row>
    <row r="85" spans="1:8" x14ac:dyDescent="0.35">
      <c r="A85" s="1" t="s">
        <v>9</v>
      </c>
      <c r="B85" s="1" t="s">
        <v>26</v>
      </c>
      <c r="C85" s="1">
        <v>3</v>
      </c>
      <c r="D85" s="3"/>
      <c r="F85" s="1">
        <v>121</v>
      </c>
      <c r="H85" s="1" t="s">
        <v>9</v>
      </c>
    </row>
    <row r="86" spans="1:8" x14ac:dyDescent="0.35">
      <c r="A86" s="1" t="s">
        <v>9</v>
      </c>
      <c r="B86" s="1" t="s">
        <v>27</v>
      </c>
      <c r="C86" s="1">
        <v>3</v>
      </c>
      <c r="D86" s="3">
        <v>149</v>
      </c>
      <c r="H86" s="1" t="s">
        <v>9</v>
      </c>
    </row>
    <row r="87" spans="1:8" x14ac:dyDescent="0.35">
      <c r="A87" s="1" t="s">
        <v>9</v>
      </c>
      <c r="B87" s="1" t="s">
        <v>28</v>
      </c>
      <c r="C87" s="1">
        <v>2</v>
      </c>
      <c r="D87" s="3">
        <v>667</v>
      </c>
      <c r="H87" s="1" t="s">
        <v>9</v>
      </c>
    </row>
    <row r="88" spans="1:8" x14ac:dyDescent="0.35">
      <c r="A88" s="1" t="s">
        <v>16</v>
      </c>
      <c r="B88" s="1">
        <v>5</v>
      </c>
      <c r="C88" s="1">
        <v>2</v>
      </c>
      <c r="D88" s="3"/>
      <c r="G88" s="1">
        <v>3</v>
      </c>
      <c r="H88" s="1" t="s">
        <v>57</v>
      </c>
    </row>
    <row r="89" spans="1:8" x14ac:dyDescent="0.35">
      <c r="A89" s="1" t="s">
        <v>16</v>
      </c>
      <c r="B89" s="1">
        <v>6</v>
      </c>
      <c r="C89" s="1">
        <v>3</v>
      </c>
      <c r="D89" s="3">
        <v>353</v>
      </c>
      <c r="H89" s="1" t="s">
        <v>58</v>
      </c>
    </row>
    <row r="90" spans="1:8" x14ac:dyDescent="0.35">
      <c r="A90" s="1" t="s">
        <v>16</v>
      </c>
      <c r="B90" s="1">
        <v>1</v>
      </c>
      <c r="C90" s="1">
        <v>2</v>
      </c>
      <c r="D90" s="3">
        <v>278</v>
      </c>
      <c r="H90" s="1" t="s">
        <v>56</v>
      </c>
    </row>
    <row r="91" spans="1:8" x14ac:dyDescent="0.35">
      <c r="A91" s="1" t="s">
        <v>16</v>
      </c>
      <c r="B91" s="1">
        <v>4</v>
      </c>
      <c r="C91" s="1">
        <v>2</v>
      </c>
      <c r="D91" s="3"/>
      <c r="G91" s="1">
        <v>56</v>
      </c>
      <c r="H91" s="1" t="s">
        <v>56</v>
      </c>
    </row>
    <row r="92" spans="1:8" x14ac:dyDescent="0.35">
      <c r="E92" s="1"/>
    </row>
    <row r="93" spans="1:8" x14ac:dyDescent="0.35">
      <c r="E93" s="1"/>
    </row>
    <row r="94" spans="1:8" x14ac:dyDescent="0.35">
      <c r="E94" s="1"/>
    </row>
    <row r="95" spans="1:8" x14ac:dyDescent="0.35">
      <c r="E95" s="1"/>
    </row>
    <row r="96" spans="1:8" x14ac:dyDescent="0.35">
      <c r="E96" s="1"/>
    </row>
    <row r="97" spans="1:8" x14ac:dyDescent="0.35">
      <c r="E97" s="1"/>
    </row>
    <row r="98" spans="1:8" x14ac:dyDescent="0.35">
      <c r="E98" s="1"/>
    </row>
    <row r="99" spans="1:8" x14ac:dyDescent="0.35">
      <c r="E99" s="1"/>
    </row>
    <row r="100" spans="1:8" x14ac:dyDescent="0.35">
      <c r="E100" s="1"/>
    </row>
    <row r="101" spans="1:8" x14ac:dyDescent="0.35">
      <c r="E101" s="1"/>
    </row>
    <row r="102" spans="1:8" x14ac:dyDescent="0.35">
      <c r="D102"/>
      <c r="E102"/>
      <c r="F102"/>
      <c r="G102"/>
      <c r="H102"/>
    </row>
    <row r="103" spans="1:8" x14ac:dyDescent="0.35">
      <c r="A103" s="4"/>
      <c r="B103" s="5"/>
      <c r="C103" s="5"/>
      <c r="D103"/>
      <c r="E103"/>
      <c r="F103"/>
      <c r="G103"/>
      <c r="H103"/>
    </row>
    <row r="104" spans="1:8" x14ac:dyDescent="0.35">
      <c r="A104"/>
      <c r="B104"/>
      <c r="C104"/>
      <c r="D104"/>
      <c r="E104"/>
      <c r="F104"/>
      <c r="G104"/>
      <c r="H104"/>
    </row>
    <row r="105" spans="1:8" x14ac:dyDescent="0.35">
      <c r="A105" s="4"/>
      <c r="B105" s="5"/>
      <c r="C105" s="5"/>
      <c r="D105"/>
      <c r="E105"/>
      <c r="F105"/>
      <c r="G105"/>
      <c r="H105"/>
    </row>
    <row r="106" spans="1:8" x14ac:dyDescent="0.35">
      <c r="A106" s="4"/>
      <c r="B106" s="5"/>
      <c r="C106" s="5"/>
      <c r="D106"/>
      <c r="E106"/>
      <c r="F106"/>
      <c r="G106"/>
      <c r="H106"/>
    </row>
    <row r="107" spans="1:8" x14ac:dyDescent="0.35">
      <c r="A107" s="4"/>
      <c r="B107" s="5"/>
      <c r="C107" s="5"/>
      <c r="D107"/>
      <c r="E107"/>
      <c r="F107"/>
      <c r="G107"/>
      <c r="H107"/>
    </row>
    <row r="109" spans="1:8" x14ac:dyDescent="0.35">
      <c r="A109" s="4"/>
      <c r="B109" s="5"/>
      <c r="C109" s="5"/>
      <c r="D109" s="5"/>
    </row>
  </sheetData>
  <mergeCells count="3">
    <mergeCell ref="K10:K12"/>
    <mergeCell ref="K6:K9"/>
    <mergeCell ref="K2:K5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7"/>
  <sheetViews>
    <sheetView workbookViewId="0">
      <selection activeCell="K10" sqref="K10:Y19"/>
    </sheetView>
  </sheetViews>
  <sheetFormatPr baseColWidth="10" defaultRowHeight="14.5" x14ac:dyDescent="0.35"/>
  <cols>
    <col min="2" max="4" width="10.90625" hidden="1" customWidth="1"/>
    <col min="5" max="5" width="10.90625" customWidth="1"/>
    <col min="6" max="10" width="10.90625" hidden="1" customWidth="1"/>
    <col min="11" max="11" width="17.1796875" customWidth="1"/>
    <col min="12" max="12" width="14.90625" customWidth="1"/>
    <col min="14" max="14" width="14.90625" customWidth="1"/>
    <col min="15" max="16" width="12.453125" hidden="1" customWidth="1"/>
    <col min="17" max="17" width="12.453125" customWidth="1"/>
    <col min="18" max="18" width="8.54296875" customWidth="1"/>
    <col min="19" max="19" width="15.6328125" customWidth="1"/>
    <col min="20" max="20" width="16.7265625" customWidth="1"/>
  </cols>
  <sheetData>
    <row r="2" spans="1:20" ht="101.5" x14ac:dyDescent="0.35">
      <c r="A2" s="12" t="s">
        <v>0</v>
      </c>
      <c r="B2" s="13" t="s">
        <v>2</v>
      </c>
      <c r="C2" s="13" t="s">
        <v>93</v>
      </c>
      <c r="D2" s="13" t="s">
        <v>92</v>
      </c>
      <c r="E2" s="13" t="s">
        <v>85</v>
      </c>
      <c r="F2" s="14" t="s">
        <v>87</v>
      </c>
      <c r="G2" s="13" t="s">
        <v>90</v>
      </c>
      <c r="H2" s="13" t="s">
        <v>84</v>
      </c>
      <c r="I2" s="13" t="s">
        <v>7</v>
      </c>
      <c r="J2" s="13" t="s">
        <v>80</v>
      </c>
      <c r="K2" s="15" t="s">
        <v>112</v>
      </c>
      <c r="L2" s="20" t="s">
        <v>115</v>
      </c>
      <c r="M2" s="20" t="s">
        <v>114</v>
      </c>
      <c r="N2" s="20" t="s">
        <v>116</v>
      </c>
      <c r="O2" s="21" t="s">
        <v>119</v>
      </c>
      <c r="P2" s="21"/>
      <c r="Q2" s="21" t="s">
        <v>119</v>
      </c>
      <c r="R2" s="21" t="s">
        <v>117</v>
      </c>
      <c r="S2" s="21" t="s">
        <v>118</v>
      </c>
      <c r="T2" s="21" t="s">
        <v>120</v>
      </c>
    </row>
    <row r="3" spans="1:20" x14ac:dyDescent="0.35">
      <c r="A3" s="16" t="s">
        <v>9</v>
      </c>
      <c r="B3" s="17" t="s">
        <v>18</v>
      </c>
      <c r="C3" s="17">
        <v>1</v>
      </c>
      <c r="D3" s="17">
        <v>2</v>
      </c>
      <c r="E3" s="18">
        <v>3396</v>
      </c>
      <c r="F3" s="18"/>
      <c r="G3" s="17">
        <v>123</v>
      </c>
      <c r="H3" s="17"/>
      <c r="I3" s="17" t="s">
        <v>9</v>
      </c>
      <c r="J3" s="17"/>
      <c r="K3" s="19" t="s">
        <v>111</v>
      </c>
      <c r="L3" s="23">
        <f>7*0.07*E3</f>
        <v>1664.0400000000002</v>
      </c>
      <c r="M3" s="22">
        <f>L3/E3</f>
        <v>0.49000000000000005</v>
      </c>
      <c r="N3" s="23">
        <f>L3*4</f>
        <v>6656.1600000000008</v>
      </c>
      <c r="O3" s="23">
        <v>5320</v>
      </c>
      <c r="P3" s="23">
        <v>800</v>
      </c>
      <c r="Q3" s="23">
        <f>P3+O3</f>
        <v>6120</v>
      </c>
      <c r="R3" s="23">
        <v>1020</v>
      </c>
      <c r="S3" s="22">
        <f>R3/E3</f>
        <v>0.30035335689045939</v>
      </c>
      <c r="T3" s="23">
        <f>R3*4+Q3</f>
        <v>10200</v>
      </c>
    </row>
    <row r="4" spans="1:20" x14ac:dyDescent="0.35">
      <c r="A4" s="16" t="s">
        <v>9</v>
      </c>
      <c r="B4" s="17" t="s">
        <v>20</v>
      </c>
      <c r="C4" s="17">
        <v>2</v>
      </c>
      <c r="D4" s="17">
        <v>3</v>
      </c>
      <c r="E4" s="18">
        <v>931</v>
      </c>
      <c r="F4" s="18"/>
      <c r="G4" s="17"/>
      <c r="H4" s="17"/>
      <c r="I4" s="17" t="s">
        <v>9</v>
      </c>
      <c r="J4" s="17"/>
      <c r="K4" s="19" t="s">
        <v>111</v>
      </c>
      <c r="L4" s="23">
        <f>6*0.05*E4</f>
        <v>279.30000000000007</v>
      </c>
      <c r="M4" s="22">
        <f>L4/E4</f>
        <v>0.3000000000000001</v>
      </c>
      <c r="N4" s="23">
        <f t="shared" ref="N4:N6" si="0">L4*4</f>
        <v>1117.2000000000003</v>
      </c>
      <c r="O4" s="23">
        <v>3500</v>
      </c>
      <c r="P4" s="23">
        <v>800</v>
      </c>
      <c r="Q4" s="23">
        <f t="shared" ref="Q4:Q6" si="1">P4+O4</f>
        <v>4300</v>
      </c>
      <c r="R4" s="23">
        <v>1020</v>
      </c>
      <c r="S4" s="22">
        <f>R4/E4</f>
        <v>1.0955961331901181</v>
      </c>
      <c r="T4" s="23">
        <f>R4*4+Q4</f>
        <v>8380</v>
      </c>
    </row>
    <row r="5" spans="1:20" x14ac:dyDescent="0.35">
      <c r="A5" s="16" t="s">
        <v>31</v>
      </c>
      <c r="B5" s="17">
        <v>26</v>
      </c>
      <c r="C5" s="17">
        <v>1</v>
      </c>
      <c r="D5" s="17"/>
      <c r="E5" s="18">
        <v>1027</v>
      </c>
      <c r="F5" s="18"/>
      <c r="G5" s="17"/>
      <c r="H5" s="17"/>
      <c r="I5" s="17"/>
      <c r="J5" s="17"/>
      <c r="K5" s="19" t="s">
        <v>111</v>
      </c>
      <c r="L5" s="23">
        <f>E5*9*0.06</f>
        <v>554.57999999999993</v>
      </c>
      <c r="M5" s="22">
        <f>L5/E5</f>
        <v>0.53999999999999992</v>
      </c>
      <c r="N5" s="23">
        <f t="shared" si="0"/>
        <v>2218.3199999999997</v>
      </c>
      <c r="O5" s="23">
        <v>1050</v>
      </c>
      <c r="P5" s="23">
        <v>800</v>
      </c>
      <c r="Q5" s="23">
        <f t="shared" si="1"/>
        <v>1850</v>
      </c>
      <c r="R5" s="23">
        <v>1050</v>
      </c>
      <c r="S5" s="22">
        <f>R5/E5</f>
        <v>1.0223953261927945</v>
      </c>
      <c r="T5" s="23">
        <f>R5*4+Q5</f>
        <v>6050</v>
      </c>
    </row>
    <row r="6" spans="1:20" x14ac:dyDescent="0.35">
      <c r="A6" s="16" t="s">
        <v>31</v>
      </c>
      <c r="B6" s="17">
        <v>28</v>
      </c>
      <c r="C6" s="17">
        <v>1</v>
      </c>
      <c r="D6" s="17"/>
      <c r="E6" s="18">
        <v>1265</v>
      </c>
      <c r="F6" s="18"/>
      <c r="G6" s="17"/>
      <c r="H6" s="17"/>
      <c r="I6" s="17"/>
      <c r="J6" s="17"/>
      <c r="K6" s="19" t="s">
        <v>111</v>
      </c>
      <c r="L6" s="23">
        <f>E6*9*0.06</f>
        <v>683.1</v>
      </c>
      <c r="M6" s="22">
        <f>L6/E6</f>
        <v>0.54</v>
      </c>
      <c r="N6" s="23">
        <f t="shared" si="0"/>
        <v>2732.4</v>
      </c>
      <c r="O6" s="23">
        <v>2520</v>
      </c>
      <c r="P6" s="23">
        <v>800</v>
      </c>
      <c r="Q6" s="23">
        <f t="shared" si="1"/>
        <v>3320</v>
      </c>
      <c r="R6" s="23">
        <v>1050</v>
      </c>
      <c r="S6" s="22">
        <f>R6/E6</f>
        <v>0.83003952569169959</v>
      </c>
      <c r="T6" s="23">
        <f>R6*4+Q6</f>
        <v>7520</v>
      </c>
    </row>
    <row r="7" spans="1:20" x14ac:dyDescent="0.35">
      <c r="L7" s="24"/>
      <c r="O7" s="24"/>
      <c r="P7" s="23"/>
      <c r="Q7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Lot 1 La Cavale Blanche</vt:lpstr>
      <vt:lpstr>Lot 2 Morvan</vt:lpstr>
      <vt:lpstr>Lot 2 DP</vt:lpstr>
      <vt:lpstr>Lot 2 WIN</vt:lpstr>
      <vt:lpstr>Lot 2 Guilers</vt:lpstr>
      <vt:lpstr>Lot 3 Bohars et CRF</vt:lpstr>
      <vt:lpstr>Etude eco paturage 2026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MAHEO EMMANUEL</dc:creator>
  <cp:lastModifiedBy>KEROMNES Loïc</cp:lastModifiedBy>
  <cp:lastPrinted>2024-11-18T12:32:11Z</cp:lastPrinted>
  <dcterms:created xsi:type="dcterms:W3CDTF">2022-01-11T16:19:44Z</dcterms:created>
  <dcterms:modified xsi:type="dcterms:W3CDTF">2025-11-12T15:39:38Z</dcterms:modified>
</cp:coreProperties>
</file>